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comunidaddemurcia.sharepoint.com/sites/ITREM_Empresas/Documentos compartidos/General/compartido/Instancias empresas turísticas/INSTANCIAS SUBIDAS AL PROGRAMA IGES/"/>
    </mc:Choice>
  </mc:AlternateContent>
  <xr:revisionPtr revIDLastSave="277" documentId="13_ncr:1_{1672C19D-5408-4B3B-A7F8-D9A45F45B6A7}" xr6:coauthVersionLast="47" xr6:coauthVersionMax="47" xr10:uidLastSave="{94C916CC-A8D2-4068-846F-E66DEE6F87FA}"/>
  <bookViews>
    <workbookView xWindow="28680" yWindow="-120" windowWidth="29040" windowHeight="16440" xr2:uid="{00000000-000D-0000-FFFF-FFFF00000000}"/>
  </bookViews>
  <sheets>
    <sheet name="ENUMERACION DE ALOJAMIENTOS" sheetId="4" r:id="rId1"/>
    <sheet name="Datos" sheetId="5" state="hidden" r:id="rId2"/>
    <sheet name="CP" sheetId="6" state="hidden" r:id="rId3"/>
  </sheets>
  <definedNames>
    <definedName name="ABANILLA" localSheetId="1">Datos!$D$2:$D$25</definedName>
    <definedName name="ABANILLA">Datos!$D$2:$D$25</definedName>
    <definedName name="ABARAN" localSheetId="1">Datos!$D$26:$D$35</definedName>
    <definedName name="ABARAN">Datos!$D$26:$D$35</definedName>
    <definedName name="AGUILAS" localSheetId="1">Datos!$D$36:$D$71</definedName>
    <definedName name="AGUILAS">Datos!$D$36:$D$71</definedName>
    <definedName name="ALBUDEITE">Datos!$D$72:$D$73</definedName>
    <definedName name="ALCANTARILLA">Datos!$D$74:$D$76</definedName>
    <definedName name="ALEDO">Datos!$D$77:$D$83</definedName>
    <definedName name="ALGUAZAS">Datos!$D$84:$D$100</definedName>
    <definedName name="ALHAMA_DE_MURCIA">Datos!$D$101:$D$131</definedName>
    <definedName name="ARCHENA">Datos!$D$132:$D$134</definedName>
    <definedName name="BENIEL">Datos!$D$135:$D$140</definedName>
    <definedName name="BLANCA">Datos!$D$141:$D$149</definedName>
    <definedName name="BULLAS">Datos!$D$150:$D$159</definedName>
    <definedName name="CALASPARRA">Datos!$D$160:$D$185</definedName>
    <definedName name="CAMPOS_DEL_RIO">Datos!$D$186:$D$192</definedName>
    <definedName name="CARAVACA">Datos!$D$193:$D$212</definedName>
    <definedName name="CARTAGENA">Datos!$D$213:$D$362</definedName>
    <definedName name="CATEGORIA">Datos!$H$2:$H$7</definedName>
    <definedName name="CEHEGIN">Datos!$D$363:$D$377</definedName>
    <definedName name="CEUTI">Datos!$D$378:$D$396</definedName>
    <definedName name="FORTUNA">Datos!$D$397:$D$413</definedName>
    <definedName name="FUENTE_ALAMO">Datos!$D$414:$D$431</definedName>
    <definedName name="JUMILLA">Datos!$D$432:$D$446</definedName>
    <definedName name="LA_UNION">Datos!$D$1041:$D$1048</definedName>
    <definedName name="LAS_TORRES_DE_COTILLAS">Datos!$D$987:$D$1007</definedName>
    <definedName name="LIBRILLA">Datos!$D$447:$D$458</definedName>
    <definedName name="LORCA">Datos!$D$459:$D$628</definedName>
    <definedName name="LORQUI">Datos!$D$629:$D$632</definedName>
    <definedName name="LOS_ALCAZARES">Datos!$D$1066:$D$1070</definedName>
    <definedName name="MAZARRON">Datos!$D$633:$D$648</definedName>
    <definedName name="MOLINA_DE_SEGURA">Datos!$D$649:$D$664</definedName>
    <definedName name="MORATALLA">Datos!$D$665:$D$752</definedName>
    <definedName name="MULA">Datos!$D$753:$D$768</definedName>
    <definedName name="MUNICIPIOS">Datos!$A$1:$A$47</definedName>
    <definedName name="MURCIA">Datos!$D$769:$D$905</definedName>
    <definedName name="OJOS">Datos!$D$906:$D$912</definedName>
    <definedName name="PEDANIA">Datos!$D$1</definedName>
    <definedName name="PLIEGO">Datos!$D$913:$D$914</definedName>
    <definedName name="PUERTO_LUMBRERAS">Datos!$D$915:$D$923</definedName>
    <definedName name="RICOTE">Datos!$D$924:$D$942</definedName>
    <definedName name="SAN_JAVIER">Datos!$D$943:$D$955</definedName>
    <definedName name="SAN_PEDRO_DEL_PINATAR">Datos!$D$956:$D$974</definedName>
    <definedName name="SANTOMERA">Datos!$D$1061:$D$1065</definedName>
    <definedName name="TIPO_VIA">Datos!$I$8:$I$79</definedName>
    <definedName name="_xlnm.Print_Titles" localSheetId="0">'ENUMERACION DE ALOJAMIENTOS'!$1:$19</definedName>
    <definedName name="TORRE_PACHECO">Datos!$D$975:$D$986</definedName>
    <definedName name="TOTANA">Datos!$D$1008:$D$1032</definedName>
    <definedName name="ULEA">Datos!$D$1033:$D$1040</definedName>
    <definedName name="VIA_CODIGO">Datos!$I$8:$J$79</definedName>
    <definedName name="VILLANUEVA_DEL_RIO_SEGURA">Datos!$D$1049:$D$1055</definedName>
    <definedName name="YECLA">Datos!$D$1056:$D$1060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5" i="4" l="1"/>
  <c r="N15" i="4"/>
  <c r="E15" i="4"/>
  <c r="G1071" i="5"/>
  <c r="G1070" i="5"/>
  <c r="G1069" i="5"/>
  <c r="G1068" i="5"/>
  <c r="G1067" i="5"/>
  <c r="G1066" i="5"/>
  <c r="G1065" i="5"/>
  <c r="G1064" i="5"/>
  <c r="G1063" i="5"/>
  <c r="G1062" i="5"/>
  <c r="G1061" i="5"/>
  <c r="G1060" i="5"/>
  <c r="G1059" i="5"/>
  <c r="G1058" i="5"/>
  <c r="G1057" i="5"/>
  <c r="G1056" i="5"/>
  <c r="G1055" i="5"/>
  <c r="G1054" i="5"/>
  <c r="G1053" i="5"/>
  <c r="G1052" i="5"/>
  <c r="G1051" i="5"/>
  <c r="G1050" i="5"/>
  <c r="G1049" i="5"/>
  <c r="G1048" i="5"/>
  <c r="G1047" i="5"/>
  <c r="G1046" i="5"/>
  <c r="G1045" i="5"/>
  <c r="G1044" i="5"/>
  <c r="G1043" i="5"/>
  <c r="G1042" i="5"/>
  <c r="G1041" i="5"/>
  <c r="G1040" i="5"/>
  <c r="G1039" i="5"/>
  <c r="G1038" i="5"/>
  <c r="G1037" i="5"/>
  <c r="G1036" i="5"/>
  <c r="G1035" i="5"/>
  <c r="G1034" i="5"/>
  <c r="G1033" i="5"/>
  <c r="G1032" i="5"/>
  <c r="G1031" i="5"/>
  <c r="G1030" i="5"/>
  <c r="G1029" i="5"/>
  <c r="G1028" i="5"/>
  <c r="G1027" i="5"/>
  <c r="G1026" i="5"/>
  <c r="G1025" i="5"/>
  <c r="G1024" i="5"/>
  <c r="G1023" i="5"/>
  <c r="G1022" i="5"/>
  <c r="G1021" i="5"/>
  <c r="G1020" i="5"/>
  <c r="G1019" i="5"/>
  <c r="G1018" i="5"/>
  <c r="G1017" i="5"/>
  <c r="G1016" i="5"/>
  <c r="G1015" i="5"/>
  <c r="G1014" i="5"/>
  <c r="G1013" i="5"/>
  <c r="G1012" i="5"/>
  <c r="G1011" i="5"/>
  <c r="G1010" i="5"/>
  <c r="G1009" i="5"/>
  <c r="G1008" i="5"/>
  <c r="G1007" i="5"/>
  <c r="G1006" i="5"/>
  <c r="G1005" i="5"/>
  <c r="G1004" i="5"/>
  <c r="G1003" i="5"/>
  <c r="G1002" i="5"/>
  <c r="G1001" i="5"/>
  <c r="G1000" i="5"/>
  <c r="G999" i="5"/>
  <c r="G998" i="5"/>
  <c r="G997" i="5"/>
  <c r="G996" i="5"/>
  <c r="G995" i="5"/>
  <c r="G994" i="5"/>
  <c r="G993" i="5"/>
  <c r="G992" i="5"/>
  <c r="G991" i="5"/>
  <c r="G990" i="5"/>
  <c r="G989" i="5"/>
  <c r="G988" i="5"/>
  <c r="G987" i="5"/>
  <c r="G986" i="5"/>
  <c r="G985" i="5"/>
  <c r="G984" i="5"/>
  <c r="G983" i="5"/>
  <c r="G982" i="5"/>
  <c r="G981" i="5"/>
  <c r="G980" i="5"/>
  <c r="G979" i="5"/>
  <c r="G978" i="5"/>
  <c r="G977" i="5"/>
  <c r="G976" i="5"/>
  <c r="G975" i="5"/>
  <c r="G974" i="5"/>
  <c r="G973" i="5"/>
  <c r="G972" i="5"/>
  <c r="G971" i="5"/>
  <c r="G970" i="5"/>
  <c r="G969" i="5"/>
  <c r="G968" i="5"/>
  <c r="G967" i="5"/>
  <c r="G966" i="5"/>
  <c r="G965" i="5"/>
  <c r="G964" i="5"/>
  <c r="G963" i="5"/>
  <c r="G962" i="5"/>
  <c r="G961" i="5"/>
  <c r="G960" i="5"/>
  <c r="G959" i="5"/>
  <c r="G958" i="5"/>
  <c r="G957" i="5"/>
  <c r="G956" i="5"/>
  <c r="G955" i="5"/>
  <c r="G954" i="5"/>
  <c r="G953" i="5"/>
  <c r="G952" i="5"/>
  <c r="G951" i="5"/>
  <c r="G950" i="5"/>
  <c r="G949" i="5"/>
  <c r="G948" i="5"/>
  <c r="G947" i="5"/>
  <c r="G946" i="5"/>
  <c r="G945" i="5"/>
  <c r="G944" i="5"/>
  <c r="G943" i="5"/>
  <c r="G942" i="5"/>
  <c r="G941" i="5"/>
  <c r="G940" i="5"/>
  <c r="G939" i="5"/>
  <c r="G938" i="5"/>
  <c r="G937" i="5"/>
  <c r="G936" i="5"/>
  <c r="G935" i="5"/>
  <c r="G934" i="5"/>
  <c r="G933" i="5"/>
  <c r="G932" i="5"/>
  <c r="G931" i="5"/>
  <c r="G930" i="5"/>
  <c r="G929" i="5"/>
  <c r="G928" i="5"/>
  <c r="G927" i="5"/>
  <c r="G926" i="5"/>
  <c r="G925" i="5"/>
  <c r="G924" i="5"/>
  <c r="G923" i="5"/>
  <c r="G922" i="5"/>
  <c r="G921" i="5"/>
  <c r="G920" i="5"/>
  <c r="G919" i="5"/>
  <c r="G918" i="5"/>
  <c r="G917" i="5"/>
  <c r="G916" i="5"/>
  <c r="G915" i="5"/>
  <c r="G914" i="5"/>
  <c r="G913" i="5"/>
  <c r="G912" i="5"/>
  <c r="G911" i="5"/>
  <c r="G910" i="5"/>
  <c r="G909" i="5"/>
  <c r="G908" i="5"/>
  <c r="G907" i="5"/>
  <c r="G906" i="5"/>
  <c r="G905" i="5"/>
  <c r="G904" i="5"/>
  <c r="G903" i="5"/>
  <c r="G902" i="5"/>
  <c r="G901" i="5"/>
  <c r="G900" i="5"/>
  <c r="G899" i="5"/>
  <c r="G898" i="5"/>
  <c r="G897" i="5"/>
  <c r="G896" i="5"/>
  <c r="G895" i="5"/>
  <c r="G894" i="5"/>
  <c r="G893" i="5"/>
  <c r="G892" i="5"/>
  <c r="G891" i="5"/>
  <c r="G890" i="5"/>
  <c r="G889" i="5"/>
  <c r="G888" i="5"/>
  <c r="G887" i="5"/>
  <c r="G886" i="5"/>
  <c r="G885" i="5"/>
  <c r="G884" i="5"/>
  <c r="G883" i="5"/>
  <c r="G882" i="5"/>
  <c r="G881" i="5"/>
  <c r="G880" i="5"/>
  <c r="G879" i="5"/>
  <c r="G878" i="5"/>
  <c r="G877" i="5"/>
  <c r="G876" i="5"/>
  <c r="G875" i="5"/>
  <c r="G874" i="5"/>
  <c r="G873" i="5"/>
  <c r="G872" i="5"/>
  <c r="G871" i="5"/>
  <c r="G870" i="5"/>
  <c r="G869" i="5"/>
  <c r="G868" i="5"/>
  <c r="G867" i="5"/>
  <c r="G866" i="5"/>
  <c r="G865" i="5"/>
  <c r="G864" i="5"/>
  <c r="G863" i="5"/>
  <c r="G862" i="5"/>
  <c r="G861" i="5"/>
  <c r="G860" i="5"/>
  <c r="G859" i="5"/>
  <c r="G858" i="5"/>
  <c r="G857" i="5"/>
  <c r="G856" i="5"/>
  <c r="G855" i="5"/>
  <c r="G854" i="5"/>
  <c r="G853" i="5"/>
  <c r="G852" i="5"/>
  <c r="G851" i="5"/>
  <c r="G850" i="5"/>
  <c r="G849" i="5"/>
  <c r="G848" i="5"/>
  <c r="G847" i="5"/>
  <c r="G846" i="5"/>
  <c r="G845" i="5"/>
  <c r="G844" i="5"/>
  <c r="G843" i="5"/>
  <c r="G842" i="5"/>
  <c r="G841" i="5"/>
  <c r="G840" i="5"/>
  <c r="G839" i="5"/>
  <c r="G838" i="5"/>
  <c r="G837" i="5"/>
  <c r="G836" i="5"/>
  <c r="G835" i="5"/>
  <c r="G834" i="5"/>
  <c r="G833" i="5"/>
  <c r="G832" i="5"/>
  <c r="G831" i="5"/>
  <c r="G830" i="5"/>
  <c r="G829" i="5"/>
  <c r="G828" i="5"/>
  <c r="G827" i="5"/>
  <c r="G826" i="5"/>
  <c r="G825" i="5"/>
  <c r="G824" i="5"/>
  <c r="G823" i="5"/>
  <c r="G822" i="5"/>
  <c r="G821" i="5"/>
  <c r="G820" i="5"/>
  <c r="G819" i="5"/>
  <c r="G818" i="5"/>
  <c r="G817" i="5"/>
  <c r="G816" i="5"/>
  <c r="G815" i="5"/>
  <c r="G814" i="5"/>
  <c r="G813" i="5"/>
  <c r="G812" i="5"/>
  <c r="G811" i="5"/>
  <c r="G810" i="5"/>
  <c r="G809" i="5"/>
  <c r="G808" i="5"/>
  <c r="G807" i="5"/>
  <c r="G806" i="5"/>
  <c r="G805" i="5"/>
  <c r="G804" i="5"/>
  <c r="G803" i="5"/>
  <c r="G802" i="5"/>
  <c r="G801" i="5"/>
  <c r="G800" i="5"/>
  <c r="G799" i="5"/>
  <c r="G798" i="5"/>
  <c r="G797" i="5"/>
  <c r="G796" i="5"/>
  <c r="G795" i="5"/>
  <c r="G794" i="5"/>
  <c r="G793" i="5"/>
  <c r="G792" i="5"/>
  <c r="G791" i="5"/>
  <c r="G790" i="5"/>
  <c r="G789" i="5"/>
  <c r="G788" i="5"/>
  <c r="G787" i="5"/>
  <c r="G786" i="5"/>
  <c r="G785" i="5"/>
  <c r="G784" i="5"/>
  <c r="G783" i="5"/>
  <c r="G782" i="5"/>
  <c r="G781" i="5"/>
  <c r="G780" i="5"/>
  <c r="G779" i="5"/>
  <c r="G778" i="5"/>
  <c r="G777" i="5"/>
  <c r="G776" i="5"/>
  <c r="G775" i="5"/>
  <c r="G774" i="5"/>
  <c r="G773" i="5"/>
  <c r="G772" i="5"/>
  <c r="G771" i="5"/>
  <c r="G770" i="5"/>
  <c r="G769" i="5"/>
  <c r="G768" i="5"/>
  <c r="G767" i="5"/>
  <c r="G766" i="5"/>
  <c r="G765" i="5"/>
  <c r="G764" i="5"/>
  <c r="G763" i="5"/>
  <c r="G762" i="5"/>
  <c r="G761" i="5"/>
  <c r="G760" i="5"/>
  <c r="G759" i="5"/>
  <c r="G758" i="5"/>
  <c r="G757" i="5"/>
  <c r="G756" i="5"/>
  <c r="G755" i="5"/>
  <c r="G754" i="5"/>
  <c r="G753" i="5"/>
  <c r="G752" i="5"/>
  <c r="G751" i="5"/>
  <c r="G750" i="5"/>
  <c r="G749" i="5"/>
  <c r="G748" i="5"/>
  <c r="G747" i="5"/>
  <c r="G746" i="5"/>
  <c r="G745" i="5"/>
  <c r="G744" i="5"/>
  <c r="G743" i="5"/>
  <c r="G742" i="5"/>
  <c r="G741" i="5"/>
  <c r="G740" i="5"/>
  <c r="G739" i="5"/>
  <c r="G738" i="5"/>
  <c r="G737" i="5"/>
  <c r="G736" i="5"/>
  <c r="G735" i="5"/>
  <c r="G734" i="5"/>
  <c r="G733" i="5"/>
  <c r="G732" i="5"/>
  <c r="G731" i="5"/>
  <c r="G730" i="5"/>
  <c r="G729" i="5"/>
  <c r="G728" i="5"/>
  <c r="G727" i="5"/>
  <c r="G726" i="5"/>
  <c r="G725" i="5"/>
  <c r="G724" i="5"/>
  <c r="G723" i="5"/>
  <c r="G722" i="5"/>
  <c r="G721" i="5"/>
  <c r="G720" i="5"/>
  <c r="G719" i="5"/>
  <c r="G718" i="5"/>
  <c r="G717" i="5"/>
  <c r="G716" i="5"/>
  <c r="G715" i="5"/>
  <c r="G714" i="5"/>
  <c r="G713" i="5"/>
  <c r="G712" i="5"/>
  <c r="G711" i="5"/>
  <c r="G710" i="5"/>
  <c r="G709" i="5"/>
  <c r="G708" i="5"/>
  <c r="G707" i="5"/>
  <c r="G706" i="5"/>
  <c r="G705" i="5"/>
  <c r="G704" i="5"/>
  <c r="G703" i="5"/>
  <c r="G702" i="5"/>
  <c r="G701" i="5"/>
  <c r="G700" i="5"/>
  <c r="G699" i="5"/>
  <c r="G698" i="5"/>
  <c r="G697" i="5"/>
  <c r="G696" i="5"/>
  <c r="G695" i="5"/>
  <c r="G694" i="5"/>
  <c r="G693" i="5"/>
  <c r="G692" i="5"/>
  <c r="G691" i="5"/>
  <c r="G690" i="5"/>
  <c r="G689" i="5"/>
  <c r="G688" i="5"/>
  <c r="G687" i="5"/>
  <c r="G686" i="5"/>
  <c r="G685" i="5"/>
  <c r="G684" i="5"/>
  <c r="G683" i="5"/>
  <c r="G682" i="5"/>
  <c r="G681" i="5"/>
  <c r="G680" i="5"/>
  <c r="G679" i="5"/>
  <c r="G678" i="5"/>
  <c r="G677" i="5"/>
  <c r="G676" i="5"/>
  <c r="G675" i="5"/>
  <c r="G674" i="5"/>
  <c r="G673" i="5"/>
  <c r="G672" i="5"/>
  <c r="G671" i="5"/>
  <c r="G670" i="5"/>
  <c r="G669" i="5"/>
  <c r="G668" i="5"/>
  <c r="G667" i="5"/>
  <c r="G666" i="5"/>
  <c r="G665" i="5"/>
  <c r="G664" i="5"/>
  <c r="G663" i="5"/>
  <c r="G662" i="5"/>
  <c r="G661" i="5"/>
  <c r="G660" i="5"/>
  <c r="G659" i="5"/>
  <c r="G658" i="5"/>
  <c r="G657" i="5"/>
  <c r="G656" i="5"/>
  <c r="G655" i="5"/>
  <c r="G654" i="5"/>
  <c r="G653" i="5"/>
  <c r="G652" i="5"/>
  <c r="G651" i="5"/>
  <c r="G650" i="5"/>
  <c r="G649" i="5"/>
  <c r="G648" i="5"/>
  <c r="G647" i="5"/>
  <c r="G646" i="5"/>
  <c r="G645" i="5"/>
  <c r="G644" i="5"/>
  <c r="G643" i="5"/>
  <c r="G642" i="5"/>
  <c r="G641" i="5"/>
  <c r="G640" i="5"/>
  <c r="G639" i="5"/>
  <c r="G638" i="5"/>
  <c r="G637" i="5"/>
  <c r="G636" i="5"/>
  <c r="G635" i="5"/>
  <c r="G634" i="5"/>
  <c r="G633" i="5"/>
  <c r="G632" i="5"/>
  <c r="G631" i="5"/>
  <c r="G630" i="5"/>
  <c r="G629" i="5"/>
  <c r="G628" i="5"/>
  <c r="G627" i="5"/>
  <c r="G626" i="5"/>
  <c r="G625" i="5"/>
  <c r="G624" i="5"/>
  <c r="G623" i="5"/>
  <c r="G622" i="5"/>
  <c r="G621" i="5"/>
  <c r="G620" i="5"/>
  <c r="G619" i="5"/>
  <c r="G618" i="5"/>
  <c r="G617" i="5"/>
  <c r="G616" i="5"/>
  <c r="G615" i="5"/>
  <c r="G614" i="5"/>
  <c r="G613" i="5"/>
  <c r="G612" i="5"/>
  <c r="G611" i="5"/>
  <c r="G610" i="5"/>
  <c r="G609" i="5"/>
  <c r="G608" i="5"/>
  <c r="G607" i="5"/>
  <c r="G606" i="5"/>
  <c r="G605" i="5"/>
  <c r="G604" i="5"/>
  <c r="G603" i="5"/>
  <c r="G602" i="5"/>
  <c r="G601" i="5"/>
  <c r="G600" i="5"/>
  <c r="G599" i="5"/>
  <c r="G598" i="5"/>
  <c r="G597" i="5"/>
  <c r="G596" i="5"/>
  <c r="G595" i="5"/>
  <c r="G594" i="5"/>
  <c r="G593" i="5"/>
  <c r="G592" i="5"/>
  <c r="G591" i="5"/>
  <c r="G590" i="5"/>
  <c r="G589" i="5"/>
  <c r="G588" i="5"/>
  <c r="G587" i="5"/>
  <c r="G586" i="5"/>
  <c r="G585" i="5"/>
  <c r="G584" i="5"/>
  <c r="G583" i="5"/>
  <c r="G582" i="5"/>
  <c r="G581" i="5"/>
  <c r="G580" i="5"/>
  <c r="G579" i="5"/>
  <c r="G578" i="5"/>
  <c r="G577" i="5"/>
  <c r="G576" i="5"/>
  <c r="G575" i="5"/>
  <c r="G574" i="5"/>
  <c r="G573" i="5"/>
  <c r="G572" i="5"/>
  <c r="G571" i="5"/>
  <c r="G570" i="5"/>
  <c r="G569" i="5"/>
  <c r="G568" i="5"/>
  <c r="G567" i="5"/>
  <c r="G566" i="5"/>
  <c r="G565" i="5"/>
  <c r="G564" i="5"/>
  <c r="G563" i="5"/>
  <c r="G562" i="5"/>
  <c r="G561" i="5"/>
  <c r="G560" i="5"/>
  <c r="G559" i="5"/>
  <c r="G558" i="5"/>
  <c r="G557" i="5"/>
  <c r="G556" i="5"/>
  <c r="G555" i="5"/>
  <c r="G554" i="5"/>
  <c r="G553" i="5"/>
  <c r="G552" i="5"/>
  <c r="G551" i="5"/>
  <c r="G550" i="5"/>
  <c r="G549" i="5"/>
  <c r="G548" i="5"/>
  <c r="G547" i="5"/>
  <c r="G546" i="5"/>
  <c r="G545" i="5"/>
  <c r="G544" i="5"/>
  <c r="G543" i="5"/>
  <c r="G542" i="5"/>
  <c r="G541" i="5"/>
  <c r="G540" i="5"/>
  <c r="G539" i="5"/>
  <c r="G538" i="5"/>
  <c r="G537" i="5"/>
  <c r="G536" i="5"/>
  <c r="G535" i="5"/>
  <c r="G534" i="5"/>
  <c r="G533" i="5"/>
  <c r="G532" i="5"/>
  <c r="G531" i="5"/>
  <c r="G530" i="5"/>
  <c r="G529" i="5"/>
  <c r="G528" i="5"/>
  <c r="G527" i="5"/>
  <c r="G526" i="5"/>
  <c r="G525" i="5"/>
  <c r="G524" i="5"/>
  <c r="G523" i="5"/>
  <c r="G522" i="5"/>
  <c r="G521" i="5"/>
  <c r="G520" i="5"/>
  <c r="G519" i="5"/>
  <c r="G518" i="5"/>
  <c r="G517" i="5"/>
  <c r="G516" i="5"/>
  <c r="G515" i="5"/>
  <c r="G514" i="5"/>
  <c r="G513" i="5"/>
  <c r="G512" i="5"/>
  <c r="G511" i="5"/>
  <c r="G510" i="5"/>
  <c r="G509" i="5"/>
  <c r="G508" i="5"/>
  <c r="G507" i="5"/>
  <c r="G506" i="5"/>
  <c r="G505" i="5"/>
  <c r="G504" i="5"/>
  <c r="G503" i="5"/>
  <c r="G502" i="5"/>
  <c r="G501" i="5"/>
  <c r="G500" i="5"/>
  <c r="G499" i="5"/>
  <c r="G498" i="5"/>
  <c r="G497" i="5"/>
  <c r="G496" i="5"/>
  <c r="G495" i="5"/>
  <c r="G494" i="5"/>
  <c r="G493" i="5"/>
  <c r="G492" i="5"/>
  <c r="G491" i="5"/>
  <c r="G490" i="5"/>
  <c r="G489" i="5"/>
  <c r="G488" i="5"/>
  <c r="G487" i="5"/>
  <c r="G486" i="5"/>
  <c r="G485" i="5"/>
  <c r="G484" i="5"/>
  <c r="G483" i="5"/>
  <c r="G482" i="5"/>
  <c r="G481" i="5"/>
  <c r="G480" i="5"/>
  <c r="G479" i="5"/>
  <c r="G478" i="5"/>
  <c r="G477" i="5"/>
  <c r="G476" i="5"/>
  <c r="G475" i="5"/>
  <c r="G474" i="5"/>
  <c r="G473" i="5"/>
  <c r="G472" i="5"/>
  <c r="G471" i="5"/>
  <c r="G470" i="5"/>
  <c r="G469" i="5"/>
  <c r="G468" i="5"/>
  <c r="G467" i="5"/>
  <c r="G466" i="5"/>
  <c r="G465" i="5"/>
  <c r="G464" i="5"/>
  <c r="G463" i="5"/>
  <c r="G462" i="5"/>
  <c r="G461" i="5"/>
  <c r="G460" i="5"/>
  <c r="G459" i="5"/>
  <c r="G458" i="5"/>
  <c r="G457" i="5"/>
  <c r="G456" i="5"/>
  <c r="G455" i="5"/>
  <c r="G454" i="5"/>
  <c r="G453" i="5"/>
  <c r="G452" i="5"/>
  <c r="G451" i="5"/>
  <c r="G450" i="5"/>
  <c r="G449" i="5"/>
  <c r="G448" i="5"/>
  <c r="G447" i="5"/>
  <c r="G446" i="5"/>
  <c r="G445" i="5"/>
  <c r="G444" i="5"/>
  <c r="G443" i="5"/>
  <c r="G442" i="5"/>
  <c r="G441" i="5"/>
  <c r="G440" i="5"/>
  <c r="G439" i="5"/>
  <c r="G438" i="5"/>
  <c r="G437" i="5"/>
  <c r="G436" i="5"/>
  <c r="G435" i="5"/>
  <c r="G434" i="5"/>
  <c r="G433" i="5"/>
  <c r="G432" i="5"/>
  <c r="G431" i="5"/>
  <c r="G430" i="5"/>
  <c r="G429" i="5"/>
  <c r="G428" i="5"/>
  <c r="G427" i="5"/>
  <c r="G426" i="5"/>
  <c r="G425" i="5"/>
  <c r="G424" i="5"/>
  <c r="G423" i="5"/>
  <c r="G422" i="5"/>
  <c r="G421" i="5"/>
  <c r="G420" i="5"/>
  <c r="G419" i="5"/>
  <c r="G418" i="5"/>
  <c r="G417" i="5"/>
  <c r="G416" i="5"/>
  <c r="G415" i="5"/>
  <c r="G414" i="5"/>
  <c r="G413" i="5"/>
  <c r="G412" i="5"/>
  <c r="G411" i="5"/>
  <c r="G410" i="5"/>
  <c r="G409" i="5"/>
  <c r="G408" i="5"/>
  <c r="G407" i="5"/>
  <c r="G406" i="5"/>
  <c r="G405" i="5"/>
  <c r="G404" i="5"/>
  <c r="G403" i="5"/>
  <c r="G402" i="5"/>
  <c r="G401" i="5"/>
  <c r="G400" i="5"/>
  <c r="G399" i="5"/>
  <c r="G398" i="5"/>
  <c r="G397" i="5"/>
  <c r="G396" i="5"/>
  <c r="G395" i="5"/>
  <c r="G394" i="5"/>
  <c r="G393" i="5"/>
  <c r="G392" i="5"/>
  <c r="G391" i="5"/>
  <c r="G390" i="5"/>
  <c r="G389" i="5"/>
  <c r="G388" i="5"/>
  <c r="G387" i="5"/>
  <c r="G386" i="5"/>
  <c r="G385" i="5"/>
  <c r="G384" i="5"/>
  <c r="G383" i="5"/>
  <c r="G382" i="5"/>
  <c r="G381" i="5"/>
  <c r="G380" i="5"/>
  <c r="G379" i="5"/>
  <c r="G378" i="5"/>
  <c r="G377" i="5"/>
  <c r="G376" i="5"/>
  <c r="G375" i="5"/>
  <c r="G374" i="5"/>
  <c r="G373" i="5"/>
  <c r="G372" i="5"/>
  <c r="G371" i="5"/>
  <c r="G370" i="5"/>
  <c r="G369" i="5"/>
  <c r="G368" i="5"/>
  <c r="G367" i="5"/>
  <c r="G366" i="5"/>
  <c r="G365" i="5"/>
  <c r="G364" i="5"/>
  <c r="G363" i="5"/>
  <c r="G362" i="5"/>
  <c r="G361" i="5"/>
  <c r="G360" i="5"/>
  <c r="G359" i="5"/>
  <c r="G358" i="5"/>
  <c r="G357" i="5"/>
  <c r="G356" i="5"/>
  <c r="G355" i="5"/>
  <c r="G354" i="5"/>
  <c r="G353" i="5"/>
  <c r="G352" i="5"/>
  <c r="G351" i="5"/>
  <c r="G350" i="5"/>
  <c r="G349" i="5"/>
  <c r="G348" i="5"/>
  <c r="G347" i="5"/>
  <c r="G346" i="5"/>
  <c r="G345" i="5"/>
  <c r="G344" i="5"/>
  <c r="G343" i="5"/>
  <c r="G342" i="5"/>
  <c r="G341" i="5"/>
  <c r="G340" i="5"/>
  <c r="G339" i="5"/>
  <c r="G338" i="5"/>
  <c r="G337" i="5"/>
  <c r="G336" i="5"/>
  <c r="G335" i="5"/>
  <c r="G334" i="5"/>
  <c r="G333" i="5"/>
  <c r="G332" i="5"/>
  <c r="G331" i="5"/>
  <c r="G330" i="5"/>
  <c r="G329" i="5"/>
  <c r="G328" i="5"/>
  <c r="G327" i="5"/>
  <c r="G326" i="5"/>
  <c r="G325" i="5"/>
  <c r="G324" i="5"/>
  <c r="G323" i="5"/>
  <c r="G322" i="5"/>
  <c r="G321" i="5"/>
  <c r="G320" i="5"/>
  <c r="G319" i="5"/>
  <c r="G318" i="5"/>
  <c r="G317" i="5"/>
  <c r="G316" i="5"/>
  <c r="G315" i="5"/>
  <c r="G314" i="5"/>
  <c r="G313" i="5"/>
  <c r="G312" i="5"/>
  <c r="G311" i="5"/>
  <c r="G310" i="5"/>
  <c r="G309" i="5"/>
  <c r="G308" i="5"/>
  <c r="G307" i="5"/>
  <c r="G306" i="5"/>
  <c r="G305" i="5"/>
  <c r="G304" i="5"/>
  <c r="G303" i="5"/>
  <c r="G302" i="5"/>
  <c r="G301" i="5"/>
  <c r="G300" i="5"/>
  <c r="G299" i="5"/>
  <c r="G298" i="5"/>
  <c r="G297" i="5"/>
  <c r="G296" i="5"/>
  <c r="G295" i="5"/>
  <c r="G294" i="5"/>
  <c r="G293" i="5"/>
  <c r="G292" i="5"/>
  <c r="G291" i="5"/>
  <c r="G290" i="5"/>
  <c r="G289" i="5"/>
  <c r="G288" i="5"/>
  <c r="G287" i="5"/>
  <c r="G286" i="5"/>
  <c r="G285" i="5"/>
  <c r="G284" i="5"/>
  <c r="G283" i="5"/>
  <c r="G282" i="5"/>
  <c r="G281" i="5"/>
  <c r="G280" i="5"/>
  <c r="G279" i="5"/>
  <c r="G278" i="5"/>
  <c r="G277" i="5"/>
  <c r="G276" i="5"/>
  <c r="G275" i="5"/>
  <c r="G274" i="5"/>
  <c r="G273" i="5"/>
  <c r="G272" i="5"/>
  <c r="G271" i="5"/>
  <c r="G270" i="5"/>
  <c r="G269" i="5"/>
  <c r="G268" i="5"/>
  <c r="G267" i="5"/>
  <c r="G266" i="5"/>
  <c r="G265" i="5"/>
  <c r="G264" i="5"/>
  <c r="G263" i="5"/>
  <c r="G262" i="5"/>
  <c r="G261" i="5"/>
  <c r="G260" i="5"/>
  <c r="G259" i="5"/>
  <c r="G258" i="5"/>
  <c r="G257" i="5"/>
  <c r="G256" i="5"/>
  <c r="G255" i="5"/>
  <c r="G254" i="5"/>
  <c r="G253" i="5"/>
  <c r="G252" i="5"/>
  <c r="G251" i="5"/>
  <c r="G250" i="5"/>
  <c r="G249" i="5"/>
  <c r="G248" i="5"/>
  <c r="G247" i="5"/>
  <c r="G246" i="5"/>
  <c r="G245" i="5"/>
  <c r="G244" i="5"/>
  <c r="G243" i="5"/>
  <c r="G242" i="5"/>
  <c r="G241" i="5"/>
  <c r="G240" i="5"/>
  <c r="G239" i="5"/>
  <c r="G238" i="5"/>
  <c r="G237" i="5"/>
  <c r="G236" i="5"/>
  <c r="G235" i="5"/>
  <c r="G234" i="5"/>
  <c r="G233" i="5"/>
  <c r="G232" i="5"/>
  <c r="G231" i="5"/>
  <c r="G230" i="5"/>
  <c r="G229" i="5"/>
  <c r="G228" i="5"/>
  <c r="G227" i="5"/>
  <c r="G226" i="5"/>
  <c r="G225" i="5"/>
  <c r="G224" i="5"/>
  <c r="G223" i="5"/>
  <c r="G222" i="5"/>
  <c r="G221" i="5"/>
  <c r="G220" i="5"/>
  <c r="G219" i="5"/>
  <c r="G218" i="5"/>
  <c r="G217" i="5"/>
  <c r="G216" i="5"/>
  <c r="G215" i="5"/>
  <c r="G214" i="5"/>
  <c r="G213" i="5"/>
  <c r="G212" i="5"/>
  <c r="G211" i="5"/>
  <c r="G210" i="5"/>
  <c r="G209" i="5"/>
  <c r="G208" i="5"/>
  <c r="G207" i="5"/>
  <c r="G206" i="5"/>
  <c r="G205" i="5"/>
  <c r="G204" i="5"/>
  <c r="G203" i="5"/>
  <c r="G202" i="5"/>
  <c r="G201" i="5"/>
  <c r="G200" i="5"/>
  <c r="G199" i="5"/>
  <c r="G198" i="5"/>
  <c r="G197" i="5"/>
  <c r="G196" i="5"/>
  <c r="G195" i="5"/>
  <c r="G194" i="5"/>
  <c r="G193" i="5"/>
  <c r="G192" i="5"/>
  <c r="G191" i="5"/>
  <c r="G190" i="5"/>
  <c r="G189" i="5"/>
  <c r="G188" i="5"/>
  <c r="G187" i="5"/>
  <c r="G186" i="5"/>
  <c r="G185" i="5"/>
  <c r="G184" i="5"/>
  <c r="G183" i="5"/>
  <c r="G182" i="5"/>
  <c r="G181" i="5"/>
  <c r="G180" i="5"/>
  <c r="G179" i="5"/>
  <c r="G178" i="5"/>
  <c r="G177" i="5"/>
  <c r="G176" i="5"/>
  <c r="G175" i="5"/>
  <c r="G174" i="5"/>
  <c r="G173" i="5"/>
  <c r="G172" i="5"/>
  <c r="G171" i="5"/>
  <c r="G170" i="5"/>
  <c r="G169" i="5"/>
  <c r="G168" i="5"/>
  <c r="G167" i="5"/>
  <c r="G166" i="5"/>
  <c r="G165" i="5"/>
  <c r="G164" i="5"/>
  <c r="G163" i="5"/>
  <c r="G162" i="5"/>
  <c r="G161" i="5"/>
  <c r="G160" i="5"/>
  <c r="G159" i="5"/>
  <c r="G158" i="5"/>
  <c r="G157" i="5"/>
  <c r="G156" i="5"/>
  <c r="G155" i="5"/>
  <c r="G154" i="5"/>
  <c r="G153" i="5"/>
  <c r="G152" i="5"/>
  <c r="G151" i="5"/>
  <c r="G150" i="5"/>
  <c r="G149" i="5"/>
  <c r="G148" i="5"/>
  <c r="G147" i="5"/>
  <c r="G146" i="5"/>
  <c r="G145" i="5"/>
  <c r="G144" i="5"/>
  <c r="G143" i="5"/>
  <c r="G142" i="5"/>
  <c r="G141" i="5"/>
  <c r="G140" i="5"/>
  <c r="G139" i="5"/>
  <c r="G138" i="5"/>
  <c r="G137" i="5"/>
  <c r="G136" i="5"/>
  <c r="G135" i="5"/>
  <c r="G134" i="5"/>
  <c r="G133" i="5"/>
  <c r="G132" i="5"/>
  <c r="G131" i="5"/>
  <c r="G130" i="5"/>
  <c r="G129" i="5"/>
  <c r="G128" i="5"/>
  <c r="G127" i="5"/>
  <c r="G126" i="5"/>
  <c r="G125" i="5"/>
  <c r="G124" i="5"/>
  <c r="G123" i="5"/>
  <c r="G122" i="5"/>
  <c r="G121" i="5"/>
  <c r="G120" i="5"/>
  <c r="G119" i="5"/>
  <c r="G118" i="5"/>
  <c r="G117" i="5"/>
  <c r="G116" i="5"/>
  <c r="G115" i="5"/>
  <c r="G114" i="5"/>
  <c r="G113" i="5"/>
  <c r="G112" i="5"/>
  <c r="G111" i="5"/>
  <c r="G110" i="5"/>
  <c r="G109" i="5"/>
  <c r="G108" i="5"/>
  <c r="G107" i="5"/>
  <c r="G106" i="5"/>
  <c r="G105" i="5"/>
  <c r="G104" i="5"/>
  <c r="G103" i="5"/>
  <c r="G102" i="5"/>
  <c r="G101" i="5"/>
  <c r="G100" i="5"/>
  <c r="G99" i="5"/>
  <c r="G98" i="5"/>
  <c r="G97" i="5"/>
  <c r="G96" i="5"/>
  <c r="G95" i="5"/>
  <c r="G94" i="5"/>
  <c r="G93" i="5"/>
  <c r="G92" i="5"/>
  <c r="G91" i="5"/>
  <c r="G90" i="5"/>
  <c r="G89" i="5"/>
  <c r="G88" i="5"/>
  <c r="G87" i="5"/>
  <c r="G86" i="5"/>
  <c r="G85" i="5"/>
  <c r="G84" i="5"/>
  <c r="G83" i="5"/>
  <c r="G82" i="5"/>
  <c r="G81" i="5"/>
  <c r="G80" i="5"/>
  <c r="G79" i="5"/>
  <c r="G78" i="5"/>
  <c r="G77" i="5"/>
  <c r="G76" i="5"/>
  <c r="G75" i="5"/>
  <c r="G74" i="5"/>
  <c r="G73" i="5"/>
  <c r="G72" i="5"/>
  <c r="G71" i="5"/>
  <c r="G70" i="5"/>
  <c r="G69" i="5"/>
  <c r="G68" i="5"/>
  <c r="G67" i="5"/>
  <c r="G66" i="5"/>
  <c r="G65" i="5"/>
  <c r="G64" i="5"/>
  <c r="G63" i="5"/>
  <c r="G62" i="5"/>
  <c r="G61" i="5"/>
  <c r="G60" i="5"/>
  <c r="G59" i="5"/>
  <c r="G58" i="5"/>
  <c r="G57" i="5"/>
  <c r="G56" i="5"/>
  <c r="G55" i="5"/>
  <c r="G54" i="5"/>
  <c r="G53" i="5"/>
  <c r="G52" i="5"/>
  <c r="G51" i="5"/>
  <c r="G50" i="5"/>
  <c r="G49" i="5"/>
  <c r="G48" i="5"/>
  <c r="G47" i="5"/>
  <c r="G46"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G10" i="5"/>
  <c r="G9" i="5"/>
  <c r="G8" i="5"/>
  <c r="G7" i="5"/>
  <c r="G6" i="5"/>
  <c r="G5" i="5"/>
  <c r="G4" i="5"/>
  <c r="G3" i="5"/>
  <c r="G2" i="5"/>
  <c r="E11" i="4" l="1"/>
  <c r="BI18" i="4" s="1"/>
  <c r="G22" i="4" l="1"/>
  <c r="I22" i="4"/>
  <c r="AW21" i="4"/>
  <c r="AW22" i="4"/>
  <c r="AW23" i="4"/>
  <c r="AW24" i="4"/>
  <c r="AW25" i="4"/>
  <c r="AW26" i="4"/>
  <c r="AW27" i="4"/>
  <c r="AW28" i="4"/>
  <c r="AW29" i="4"/>
  <c r="AW30" i="4"/>
  <c r="AW31" i="4"/>
  <c r="AW32" i="4"/>
  <c r="AW33" i="4"/>
  <c r="AW34" i="4"/>
  <c r="AW35" i="4"/>
  <c r="AW36" i="4"/>
  <c r="AW37" i="4"/>
  <c r="AW38" i="4"/>
  <c r="AW39" i="4"/>
  <c r="AW40" i="4"/>
  <c r="AW41" i="4"/>
  <c r="AW42" i="4"/>
  <c r="AW43" i="4"/>
  <c r="AW44" i="4"/>
  <c r="AW45" i="4"/>
  <c r="AW46" i="4"/>
  <c r="AW47" i="4"/>
  <c r="AW48" i="4"/>
  <c r="AW49" i="4"/>
  <c r="AW50" i="4"/>
  <c r="AW51" i="4"/>
  <c r="AW52" i="4"/>
  <c r="AW53" i="4"/>
  <c r="AW54" i="4"/>
  <c r="AW55" i="4"/>
  <c r="AW56" i="4"/>
  <c r="AW57" i="4"/>
  <c r="AW58" i="4"/>
  <c r="AW59" i="4"/>
  <c r="AW60" i="4"/>
  <c r="AW61" i="4"/>
  <c r="AW62" i="4"/>
  <c r="AW63" i="4"/>
  <c r="AW64" i="4"/>
  <c r="AW65" i="4"/>
  <c r="AW66" i="4"/>
  <c r="AW67" i="4"/>
  <c r="AW68" i="4"/>
  <c r="AW69" i="4"/>
  <c r="AW70" i="4"/>
  <c r="AW71" i="4"/>
  <c r="AW72" i="4"/>
  <c r="AW73" i="4"/>
  <c r="AW74" i="4"/>
  <c r="AW75" i="4"/>
  <c r="AW76" i="4"/>
  <c r="AW77" i="4"/>
  <c r="AW78" i="4"/>
  <c r="AW79" i="4"/>
  <c r="AW80" i="4"/>
  <c r="AW81" i="4"/>
  <c r="AW82" i="4"/>
  <c r="AW83" i="4"/>
  <c r="AW84" i="4"/>
  <c r="AW85" i="4"/>
  <c r="AW86" i="4"/>
  <c r="AW87" i="4"/>
  <c r="AW88" i="4"/>
  <c r="AW89" i="4"/>
  <c r="AW90" i="4"/>
  <c r="AW91" i="4"/>
  <c r="AW92" i="4"/>
  <c r="AW93" i="4"/>
  <c r="AW94" i="4"/>
  <c r="AW95" i="4"/>
  <c r="AW96" i="4"/>
  <c r="AW97" i="4"/>
  <c r="AW98" i="4"/>
  <c r="AW99" i="4"/>
  <c r="AW100" i="4"/>
  <c r="AW101" i="4"/>
  <c r="AW102" i="4"/>
  <c r="AW103" i="4"/>
  <c r="AW104" i="4"/>
  <c r="AW105" i="4"/>
  <c r="AW106" i="4"/>
  <c r="AW107" i="4"/>
  <c r="AW108" i="4"/>
  <c r="AW109" i="4"/>
  <c r="AW110" i="4"/>
  <c r="AW111" i="4"/>
  <c r="AW112" i="4"/>
  <c r="AW113" i="4"/>
  <c r="AW114" i="4"/>
  <c r="AW115" i="4"/>
  <c r="AW116" i="4"/>
  <c r="AW117" i="4"/>
  <c r="AW118" i="4"/>
  <c r="AW119" i="4"/>
  <c r="AW120" i="4"/>
  <c r="AW121" i="4"/>
  <c r="AW122" i="4"/>
  <c r="AW123" i="4"/>
  <c r="AW124" i="4"/>
  <c r="AW125" i="4"/>
  <c r="AW126" i="4"/>
  <c r="AW127" i="4"/>
  <c r="AW128" i="4"/>
  <c r="AW129" i="4"/>
  <c r="AW130" i="4"/>
  <c r="AW131" i="4"/>
  <c r="AW132" i="4"/>
  <c r="AW133" i="4"/>
  <c r="AW134" i="4"/>
  <c r="AW135" i="4"/>
  <c r="AW136" i="4"/>
  <c r="AW137" i="4"/>
  <c r="AW138" i="4"/>
  <c r="AW139" i="4"/>
  <c r="AW140" i="4"/>
  <c r="AW141" i="4"/>
  <c r="AW142" i="4"/>
  <c r="AW143" i="4"/>
  <c r="AW144" i="4"/>
  <c r="AW145" i="4"/>
  <c r="AW146" i="4"/>
  <c r="AW147" i="4"/>
  <c r="AW148" i="4"/>
  <c r="AW149" i="4"/>
  <c r="AW150" i="4"/>
  <c r="AW151" i="4"/>
  <c r="AW152" i="4"/>
  <c r="AW153" i="4"/>
  <c r="AW154" i="4"/>
  <c r="AW155" i="4"/>
  <c r="AW156" i="4"/>
  <c r="AW157" i="4"/>
  <c r="AW158" i="4"/>
  <c r="AW159" i="4"/>
  <c r="AW160" i="4"/>
  <c r="AW161" i="4"/>
  <c r="AW162" i="4"/>
  <c r="AW163" i="4"/>
  <c r="AW164" i="4"/>
  <c r="AW165" i="4"/>
  <c r="AW166" i="4"/>
  <c r="AW167" i="4"/>
  <c r="AW168" i="4"/>
  <c r="AW169" i="4"/>
  <c r="AW170" i="4"/>
  <c r="AW171" i="4"/>
  <c r="AW172" i="4"/>
  <c r="AW173" i="4"/>
  <c r="AW174" i="4"/>
  <c r="AW175" i="4"/>
  <c r="AW176" i="4"/>
  <c r="AW177" i="4"/>
  <c r="AW178" i="4"/>
  <c r="AW179" i="4"/>
  <c r="AW180" i="4"/>
  <c r="AW181" i="4"/>
  <c r="AW182" i="4"/>
  <c r="AW183" i="4"/>
  <c r="AW184" i="4"/>
  <c r="AW185" i="4"/>
  <c r="AW186" i="4"/>
  <c r="AW187" i="4"/>
  <c r="AW188" i="4"/>
  <c r="AW189" i="4"/>
  <c r="AW190" i="4"/>
  <c r="AW191" i="4"/>
  <c r="AW192" i="4"/>
  <c r="AW193" i="4"/>
  <c r="AW194" i="4"/>
  <c r="AW195" i="4"/>
  <c r="AW196" i="4"/>
  <c r="AW197" i="4"/>
  <c r="AW198" i="4"/>
  <c r="AW199" i="4"/>
  <c r="AW200" i="4"/>
  <c r="AW201" i="4"/>
  <c r="AW202" i="4"/>
  <c r="AW203" i="4"/>
  <c r="AW204" i="4"/>
  <c r="AW205" i="4"/>
  <c r="AW206" i="4"/>
  <c r="AW207" i="4"/>
  <c r="AW208" i="4"/>
  <c r="AW209" i="4"/>
  <c r="AW210" i="4"/>
  <c r="AW20" i="4"/>
  <c r="S25" i="4" l="1"/>
  <c r="S26" i="4"/>
  <c r="S28" i="4"/>
  <c r="S29" i="4"/>
  <c r="S30" i="4"/>
  <c r="S31" i="4"/>
  <c r="S32" i="4"/>
  <c r="S33" i="4"/>
  <c r="S34" i="4"/>
  <c r="S35" i="4"/>
  <c r="S36" i="4"/>
  <c r="S37" i="4"/>
  <c r="S38" i="4"/>
  <c r="S39" i="4"/>
  <c r="S40" i="4"/>
  <c r="S41" i="4"/>
  <c r="S42" i="4"/>
  <c r="S43" i="4"/>
  <c r="S44" i="4"/>
  <c r="S45" i="4"/>
  <c r="S46" i="4"/>
  <c r="S47" i="4"/>
  <c r="S48" i="4"/>
  <c r="S49" i="4"/>
  <c r="S50" i="4"/>
  <c r="S51" i="4"/>
  <c r="S52" i="4"/>
  <c r="S53" i="4"/>
  <c r="S54" i="4"/>
  <c r="S55" i="4"/>
  <c r="S56" i="4"/>
  <c r="S57" i="4"/>
  <c r="S58" i="4"/>
  <c r="S59" i="4"/>
  <c r="S60" i="4"/>
  <c r="S61" i="4"/>
  <c r="S62" i="4"/>
  <c r="S63" i="4"/>
  <c r="S64" i="4"/>
  <c r="S65" i="4"/>
  <c r="S66" i="4"/>
  <c r="S67" i="4"/>
  <c r="S68" i="4"/>
  <c r="S69" i="4"/>
  <c r="S70" i="4"/>
  <c r="S71" i="4"/>
  <c r="S72" i="4"/>
  <c r="S73" i="4"/>
  <c r="S74" i="4"/>
  <c r="S75" i="4"/>
  <c r="S76" i="4"/>
  <c r="S77" i="4"/>
  <c r="S78" i="4"/>
  <c r="S79" i="4"/>
  <c r="S80" i="4"/>
  <c r="S81" i="4"/>
  <c r="S82" i="4"/>
  <c r="S83" i="4"/>
  <c r="S84" i="4"/>
  <c r="S85" i="4"/>
  <c r="S86" i="4"/>
  <c r="S87" i="4"/>
  <c r="S88" i="4"/>
  <c r="S89" i="4"/>
  <c r="S90" i="4"/>
  <c r="S91" i="4"/>
  <c r="S92" i="4"/>
  <c r="S93" i="4"/>
  <c r="S94" i="4"/>
  <c r="S95" i="4"/>
  <c r="S96" i="4"/>
  <c r="S97" i="4"/>
  <c r="S98" i="4"/>
  <c r="S99" i="4"/>
  <c r="S100" i="4"/>
  <c r="S101" i="4"/>
  <c r="S102" i="4"/>
  <c r="S103" i="4"/>
  <c r="S104" i="4"/>
  <c r="S105" i="4"/>
  <c r="S106" i="4"/>
  <c r="S107" i="4"/>
  <c r="S108" i="4"/>
  <c r="S109" i="4"/>
  <c r="S110" i="4"/>
  <c r="S111" i="4"/>
  <c r="S112" i="4"/>
  <c r="S113" i="4"/>
  <c r="S114" i="4"/>
  <c r="S115" i="4"/>
  <c r="S116" i="4"/>
  <c r="S117" i="4"/>
  <c r="S118" i="4"/>
  <c r="S119" i="4"/>
  <c r="S120" i="4"/>
  <c r="S121" i="4"/>
  <c r="S122" i="4"/>
  <c r="S123" i="4"/>
  <c r="S124" i="4"/>
  <c r="S125" i="4"/>
  <c r="S126" i="4"/>
  <c r="S127" i="4"/>
  <c r="S128" i="4"/>
  <c r="S129" i="4"/>
  <c r="S130" i="4"/>
  <c r="S131" i="4"/>
  <c r="S132" i="4"/>
  <c r="S133" i="4"/>
  <c r="S134" i="4"/>
  <c r="S135" i="4"/>
  <c r="S136" i="4"/>
  <c r="S137" i="4"/>
  <c r="S138" i="4"/>
  <c r="S139" i="4"/>
  <c r="S140" i="4"/>
  <c r="S141" i="4"/>
  <c r="S142" i="4"/>
  <c r="S143" i="4"/>
  <c r="S144" i="4"/>
  <c r="S145" i="4"/>
  <c r="S146" i="4"/>
  <c r="S147" i="4"/>
  <c r="S148" i="4"/>
  <c r="S149" i="4"/>
  <c r="S150" i="4"/>
  <c r="S151" i="4"/>
  <c r="S152" i="4"/>
  <c r="S153" i="4"/>
  <c r="S154" i="4"/>
  <c r="S155" i="4"/>
  <c r="S156" i="4"/>
  <c r="S157" i="4"/>
  <c r="S158" i="4"/>
  <c r="S159" i="4"/>
  <c r="S160" i="4"/>
  <c r="S161" i="4"/>
  <c r="S162" i="4"/>
  <c r="S163" i="4"/>
  <c r="S164" i="4"/>
  <c r="S165" i="4"/>
  <c r="S166" i="4"/>
  <c r="S167" i="4"/>
  <c r="S168" i="4"/>
  <c r="S169" i="4"/>
  <c r="S170" i="4"/>
  <c r="S171" i="4"/>
  <c r="S172" i="4"/>
  <c r="S173" i="4"/>
  <c r="S174" i="4"/>
  <c r="S175" i="4"/>
  <c r="S176" i="4"/>
  <c r="S177" i="4"/>
  <c r="S178" i="4"/>
  <c r="S179" i="4"/>
  <c r="S180" i="4"/>
  <c r="S181" i="4"/>
  <c r="S182" i="4"/>
  <c r="S183" i="4"/>
  <c r="S184" i="4"/>
  <c r="S185" i="4"/>
  <c r="S186" i="4"/>
  <c r="S187" i="4"/>
  <c r="S188" i="4"/>
  <c r="S189" i="4"/>
  <c r="S190" i="4"/>
  <c r="S191" i="4"/>
  <c r="S192" i="4"/>
  <c r="S193" i="4"/>
  <c r="S194" i="4"/>
  <c r="S195" i="4"/>
  <c r="S196" i="4"/>
  <c r="S197" i="4"/>
  <c r="S198" i="4"/>
  <c r="S199" i="4"/>
  <c r="S200" i="4"/>
  <c r="S201" i="4"/>
  <c r="S202" i="4"/>
  <c r="S203" i="4"/>
  <c r="S204" i="4"/>
  <c r="S205" i="4"/>
  <c r="S206" i="4"/>
  <c r="S207" i="4"/>
  <c r="S208" i="4"/>
  <c r="S209" i="4"/>
  <c r="S210" i="4"/>
  <c r="E13" i="4" l="1"/>
  <c r="W21" i="4" l="1"/>
  <c r="W22" i="4"/>
  <c r="X22" i="4" s="1"/>
  <c r="W23" i="4"/>
  <c r="X23" i="4" s="1"/>
  <c r="W24" i="4"/>
  <c r="X24" i="4" s="1"/>
  <c r="W25" i="4"/>
  <c r="X25" i="4" s="1"/>
  <c r="W26" i="4"/>
  <c r="X26" i="4" s="1"/>
  <c r="W27" i="4"/>
  <c r="W28" i="4"/>
  <c r="X28" i="4" s="1"/>
  <c r="W29" i="4"/>
  <c r="X29" i="4" s="1"/>
  <c r="W30" i="4"/>
  <c r="X30" i="4" s="1"/>
  <c r="W31" i="4"/>
  <c r="X31" i="4" s="1"/>
  <c r="W32" i="4"/>
  <c r="X32" i="4" s="1"/>
  <c r="W33" i="4"/>
  <c r="X33" i="4" s="1"/>
  <c r="W34" i="4"/>
  <c r="X34" i="4" s="1"/>
  <c r="W35" i="4"/>
  <c r="X35" i="4" s="1"/>
  <c r="W36" i="4"/>
  <c r="X36" i="4" s="1"/>
  <c r="W37" i="4"/>
  <c r="X37" i="4" s="1"/>
  <c r="W38" i="4"/>
  <c r="X38" i="4" s="1"/>
  <c r="W39" i="4"/>
  <c r="X39" i="4" s="1"/>
  <c r="W40" i="4"/>
  <c r="X40" i="4" s="1"/>
  <c r="W41" i="4"/>
  <c r="X41" i="4" s="1"/>
  <c r="W42" i="4"/>
  <c r="X42" i="4" s="1"/>
  <c r="W43" i="4"/>
  <c r="X43" i="4" s="1"/>
  <c r="W44" i="4"/>
  <c r="X44" i="4" s="1"/>
  <c r="W45" i="4"/>
  <c r="X45" i="4" s="1"/>
  <c r="W46" i="4"/>
  <c r="X46" i="4" s="1"/>
  <c r="W47" i="4"/>
  <c r="X47" i="4" s="1"/>
  <c r="W48" i="4"/>
  <c r="X48" i="4" s="1"/>
  <c r="W49" i="4"/>
  <c r="X49" i="4" s="1"/>
  <c r="W50" i="4"/>
  <c r="X50" i="4" s="1"/>
  <c r="W51" i="4"/>
  <c r="X51" i="4" s="1"/>
  <c r="W52" i="4"/>
  <c r="X52" i="4" s="1"/>
  <c r="W53" i="4"/>
  <c r="X53" i="4" s="1"/>
  <c r="W54" i="4"/>
  <c r="X54" i="4" s="1"/>
  <c r="W55" i="4"/>
  <c r="X55" i="4" s="1"/>
  <c r="W56" i="4"/>
  <c r="X56" i="4" s="1"/>
  <c r="W57" i="4"/>
  <c r="X57" i="4" s="1"/>
  <c r="W58" i="4"/>
  <c r="X58" i="4" s="1"/>
  <c r="W59" i="4"/>
  <c r="X59" i="4" s="1"/>
  <c r="W60" i="4"/>
  <c r="X60" i="4" s="1"/>
  <c r="W61" i="4"/>
  <c r="X61" i="4" s="1"/>
  <c r="W62" i="4"/>
  <c r="X62" i="4" s="1"/>
  <c r="W63" i="4"/>
  <c r="X63" i="4" s="1"/>
  <c r="W64" i="4"/>
  <c r="X64" i="4" s="1"/>
  <c r="W65" i="4"/>
  <c r="X65" i="4" s="1"/>
  <c r="W66" i="4"/>
  <c r="X66" i="4" s="1"/>
  <c r="W67" i="4"/>
  <c r="X67" i="4" s="1"/>
  <c r="W68" i="4"/>
  <c r="X68" i="4" s="1"/>
  <c r="W69" i="4"/>
  <c r="X69" i="4" s="1"/>
  <c r="W70" i="4"/>
  <c r="X70" i="4" s="1"/>
  <c r="W71" i="4"/>
  <c r="X71" i="4" s="1"/>
  <c r="W72" i="4"/>
  <c r="X72" i="4" s="1"/>
  <c r="W73" i="4"/>
  <c r="X73" i="4" s="1"/>
  <c r="W74" i="4"/>
  <c r="X74" i="4" s="1"/>
  <c r="W75" i="4"/>
  <c r="X75" i="4" s="1"/>
  <c r="W76" i="4"/>
  <c r="X76" i="4" s="1"/>
  <c r="W77" i="4"/>
  <c r="X77" i="4" s="1"/>
  <c r="W78" i="4"/>
  <c r="X78" i="4" s="1"/>
  <c r="W79" i="4"/>
  <c r="X79" i="4" s="1"/>
  <c r="W80" i="4"/>
  <c r="X80" i="4" s="1"/>
  <c r="W81" i="4"/>
  <c r="X81" i="4" s="1"/>
  <c r="W82" i="4"/>
  <c r="X82" i="4" s="1"/>
  <c r="W83" i="4"/>
  <c r="X83" i="4" s="1"/>
  <c r="W84" i="4"/>
  <c r="X84" i="4" s="1"/>
  <c r="W85" i="4"/>
  <c r="X85" i="4" s="1"/>
  <c r="W86" i="4"/>
  <c r="X86" i="4" s="1"/>
  <c r="W87" i="4"/>
  <c r="X87" i="4" s="1"/>
  <c r="W88" i="4"/>
  <c r="X88" i="4" s="1"/>
  <c r="W89" i="4"/>
  <c r="X89" i="4" s="1"/>
  <c r="W90" i="4"/>
  <c r="X90" i="4" s="1"/>
  <c r="W91" i="4"/>
  <c r="X91" i="4" s="1"/>
  <c r="W92" i="4"/>
  <c r="X92" i="4" s="1"/>
  <c r="W93" i="4"/>
  <c r="X93" i="4" s="1"/>
  <c r="W94" i="4"/>
  <c r="X94" i="4" s="1"/>
  <c r="W95" i="4"/>
  <c r="X95" i="4" s="1"/>
  <c r="W96" i="4"/>
  <c r="X96" i="4" s="1"/>
  <c r="W97" i="4"/>
  <c r="X97" i="4" s="1"/>
  <c r="W98" i="4"/>
  <c r="X98" i="4" s="1"/>
  <c r="W99" i="4"/>
  <c r="X99" i="4" s="1"/>
  <c r="W100" i="4"/>
  <c r="X100" i="4" s="1"/>
  <c r="W101" i="4"/>
  <c r="X101" i="4" s="1"/>
  <c r="W102" i="4"/>
  <c r="X102" i="4" s="1"/>
  <c r="W103" i="4"/>
  <c r="X103" i="4" s="1"/>
  <c r="W104" i="4"/>
  <c r="X104" i="4" s="1"/>
  <c r="W105" i="4"/>
  <c r="X105" i="4" s="1"/>
  <c r="W106" i="4"/>
  <c r="X106" i="4" s="1"/>
  <c r="W107" i="4"/>
  <c r="X107" i="4" s="1"/>
  <c r="W108" i="4"/>
  <c r="X108" i="4" s="1"/>
  <c r="W109" i="4"/>
  <c r="X109" i="4" s="1"/>
  <c r="W110" i="4"/>
  <c r="X110" i="4" s="1"/>
  <c r="W111" i="4"/>
  <c r="X111" i="4" s="1"/>
  <c r="W112" i="4"/>
  <c r="X112" i="4" s="1"/>
  <c r="W113" i="4"/>
  <c r="X113" i="4" s="1"/>
  <c r="W114" i="4"/>
  <c r="X114" i="4" s="1"/>
  <c r="W115" i="4"/>
  <c r="X115" i="4" s="1"/>
  <c r="W116" i="4"/>
  <c r="X116" i="4" s="1"/>
  <c r="W117" i="4"/>
  <c r="X117" i="4" s="1"/>
  <c r="W118" i="4"/>
  <c r="X118" i="4" s="1"/>
  <c r="W119" i="4"/>
  <c r="X119" i="4" s="1"/>
  <c r="W120" i="4"/>
  <c r="X120" i="4" s="1"/>
  <c r="W121" i="4"/>
  <c r="X121" i="4" s="1"/>
  <c r="W122" i="4"/>
  <c r="X122" i="4" s="1"/>
  <c r="W123" i="4"/>
  <c r="X123" i="4" s="1"/>
  <c r="W124" i="4"/>
  <c r="X124" i="4" s="1"/>
  <c r="W125" i="4"/>
  <c r="X125" i="4" s="1"/>
  <c r="W126" i="4"/>
  <c r="X126" i="4" s="1"/>
  <c r="W127" i="4"/>
  <c r="X127" i="4" s="1"/>
  <c r="W128" i="4"/>
  <c r="X128" i="4" s="1"/>
  <c r="W129" i="4"/>
  <c r="X129" i="4" s="1"/>
  <c r="W130" i="4"/>
  <c r="X130" i="4" s="1"/>
  <c r="W131" i="4"/>
  <c r="X131" i="4" s="1"/>
  <c r="W132" i="4"/>
  <c r="X132" i="4" s="1"/>
  <c r="W133" i="4"/>
  <c r="X133" i="4" s="1"/>
  <c r="W134" i="4"/>
  <c r="X134" i="4" s="1"/>
  <c r="W135" i="4"/>
  <c r="X135" i="4" s="1"/>
  <c r="W136" i="4"/>
  <c r="X136" i="4" s="1"/>
  <c r="W137" i="4"/>
  <c r="X137" i="4" s="1"/>
  <c r="W138" i="4"/>
  <c r="X138" i="4" s="1"/>
  <c r="W139" i="4"/>
  <c r="X139" i="4" s="1"/>
  <c r="W140" i="4"/>
  <c r="X140" i="4" s="1"/>
  <c r="W141" i="4"/>
  <c r="X141" i="4" s="1"/>
  <c r="W142" i="4"/>
  <c r="X142" i="4" s="1"/>
  <c r="W143" i="4"/>
  <c r="X143" i="4" s="1"/>
  <c r="W144" i="4"/>
  <c r="X144" i="4" s="1"/>
  <c r="W145" i="4"/>
  <c r="X145" i="4" s="1"/>
  <c r="W146" i="4"/>
  <c r="X146" i="4" s="1"/>
  <c r="W147" i="4"/>
  <c r="X147" i="4" s="1"/>
  <c r="W148" i="4"/>
  <c r="X148" i="4" s="1"/>
  <c r="W149" i="4"/>
  <c r="X149" i="4" s="1"/>
  <c r="W150" i="4"/>
  <c r="X150" i="4" s="1"/>
  <c r="W151" i="4"/>
  <c r="X151" i="4" s="1"/>
  <c r="W152" i="4"/>
  <c r="X152" i="4" s="1"/>
  <c r="W153" i="4"/>
  <c r="X153" i="4" s="1"/>
  <c r="W154" i="4"/>
  <c r="X154" i="4" s="1"/>
  <c r="W155" i="4"/>
  <c r="X155" i="4" s="1"/>
  <c r="W156" i="4"/>
  <c r="X156" i="4" s="1"/>
  <c r="W157" i="4"/>
  <c r="X157" i="4" s="1"/>
  <c r="W158" i="4"/>
  <c r="X158" i="4" s="1"/>
  <c r="W159" i="4"/>
  <c r="X159" i="4" s="1"/>
  <c r="W160" i="4"/>
  <c r="X160" i="4" s="1"/>
  <c r="W161" i="4"/>
  <c r="X161" i="4" s="1"/>
  <c r="W162" i="4"/>
  <c r="X162" i="4" s="1"/>
  <c r="W163" i="4"/>
  <c r="X163" i="4" s="1"/>
  <c r="W164" i="4"/>
  <c r="X164" i="4" s="1"/>
  <c r="W165" i="4"/>
  <c r="X165" i="4" s="1"/>
  <c r="W166" i="4"/>
  <c r="X166" i="4" s="1"/>
  <c r="W167" i="4"/>
  <c r="X167" i="4" s="1"/>
  <c r="W168" i="4"/>
  <c r="X168" i="4" s="1"/>
  <c r="W169" i="4"/>
  <c r="X169" i="4" s="1"/>
  <c r="W170" i="4"/>
  <c r="X170" i="4" s="1"/>
  <c r="W171" i="4"/>
  <c r="X171" i="4" s="1"/>
  <c r="W172" i="4"/>
  <c r="X172" i="4" s="1"/>
  <c r="W173" i="4"/>
  <c r="X173" i="4" s="1"/>
  <c r="W174" i="4"/>
  <c r="X174" i="4" s="1"/>
  <c r="W175" i="4"/>
  <c r="X175" i="4" s="1"/>
  <c r="W176" i="4"/>
  <c r="X176" i="4" s="1"/>
  <c r="W177" i="4"/>
  <c r="X177" i="4" s="1"/>
  <c r="W178" i="4"/>
  <c r="X178" i="4" s="1"/>
  <c r="W179" i="4"/>
  <c r="X179" i="4" s="1"/>
  <c r="W180" i="4"/>
  <c r="X180" i="4" s="1"/>
  <c r="W181" i="4"/>
  <c r="X181" i="4" s="1"/>
  <c r="W182" i="4"/>
  <c r="X182" i="4" s="1"/>
  <c r="W183" i="4"/>
  <c r="X183" i="4" s="1"/>
  <c r="W184" i="4"/>
  <c r="X184" i="4" s="1"/>
  <c r="W185" i="4"/>
  <c r="X185" i="4" s="1"/>
  <c r="W186" i="4"/>
  <c r="X186" i="4" s="1"/>
  <c r="W187" i="4"/>
  <c r="X187" i="4" s="1"/>
  <c r="W188" i="4"/>
  <c r="X188" i="4" s="1"/>
  <c r="W189" i="4"/>
  <c r="X189" i="4" s="1"/>
  <c r="W190" i="4"/>
  <c r="X190" i="4" s="1"/>
  <c r="W191" i="4"/>
  <c r="X191" i="4" s="1"/>
  <c r="W192" i="4"/>
  <c r="X192" i="4" s="1"/>
  <c r="W193" i="4"/>
  <c r="X193" i="4" s="1"/>
  <c r="W194" i="4"/>
  <c r="X194" i="4" s="1"/>
  <c r="W195" i="4"/>
  <c r="X195" i="4" s="1"/>
  <c r="W196" i="4"/>
  <c r="X196" i="4" s="1"/>
  <c r="W197" i="4"/>
  <c r="X197" i="4" s="1"/>
  <c r="W198" i="4"/>
  <c r="X198" i="4" s="1"/>
  <c r="W199" i="4"/>
  <c r="X199" i="4" s="1"/>
  <c r="W200" i="4"/>
  <c r="X200" i="4" s="1"/>
  <c r="W201" i="4"/>
  <c r="X201" i="4" s="1"/>
  <c r="W202" i="4"/>
  <c r="X202" i="4" s="1"/>
  <c r="W203" i="4"/>
  <c r="X203" i="4" s="1"/>
  <c r="W204" i="4"/>
  <c r="X204" i="4" s="1"/>
  <c r="W205" i="4"/>
  <c r="X205" i="4" s="1"/>
  <c r="W206" i="4"/>
  <c r="X206" i="4" s="1"/>
  <c r="W207" i="4"/>
  <c r="X207" i="4" s="1"/>
  <c r="W208" i="4"/>
  <c r="X208" i="4" s="1"/>
  <c r="W209" i="4"/>
  <c r="X209" i="4" s="1"/>
  <c r="W210" i="4"/>
  <c r="X210" i="4" s="1"/>
  <c r="W20" i="4"/>
  <c r="AE20" i="4"/>
  <c r="K218" i="4"/>
  <c r="H218" i="4" l="1"/>
  <c r="F218" i="4"/>
  <c r="E218" i="4"/>
  <c r="A218" i="4"/>
  <c r="K11" i="4" l="1"/>
  <c r="AX22" i="4"/>
  <c r="AY22" i="4"/>
  <c r="AY23" i="4"/>
  <c r="AX24" i="4"/>
  <c r="AY24" i="4"/>
  <c r="AX25" i="4"/>
  <c r="AY25" i="4"/>
  <c r="AX26" i="4"/>
  <c r="AY26" i="4"/>
  <c r="AY27" i="4"/>
  <c r="AX28" i="4"/>
  <c r="AY28" i="4"/>
  <c r="AX29" i="4"/>
  <c r="AY29" i="4"/>
  <c r="AX30" i="4"/>
  <c r="AY30" i="4"/>
  <c r="AX31" i="4"/>
  <c r="AY31" i="4"/>
  <c r="AX32" i="4"/>
  <c r="AY32" i="4"/>
  <c r="AX33" i="4"/>
  <c r="AY33" i="4"/>
  <c r="AX34" i="4"/>
  <c r="AY34" i="4"/>
  <c r="AX35" i="4"/>
  <c r="AY35" i="4"/>
  <c r="AX36" i="4"/>
  <c r="AY36" i="4"/>
  <c r="AX37" i="4"/>
  <c r="AY37" i="4"/>
  <c r="AX38" i="4"/>
  <c r="AY38" i="4"/>
  <c r="AX39" i="4"/>
  <c r="AY39" i="4"/>
  <c r="AX40" i="4"/>
  <c r="AY40" i="4"/>
  <c r="AX41" i="4"/>
  <c r="AY41" i="4"/>
  <c r="AX42" i="4"/>
  <c r="AY42" i="4"/>
  <c r="AX43" i="4"/>
  <c r="AY43" i="4"/>
  <c r="AX44" i="4"/>
  <c r="AY44" i="4"/>
  <c r="AX45" i="4"/>
  <c r="AY45" i="4"/>
  <c r="AX46" i="4"/>
  <c r="AY46" i="4"/>
  <c r="AX47" i="4"/>
  <c r="AY47" i="4"/>
  <c r="AX48" i="4"/>
  <c r="AY48" i="4"/>
  <c r="AX49" i="4"/>
  <c r="AY49" i="4"/>
  <c r="AX50" i="4"/>
  <c r="AY50" i="4"/>
  <c r="AX51" i="4"/>
  <c r="AY51" i="4"/>
  <c r="AX52" i="4"/>
  <c r="AY52" i="4"/>
  <c r="AX53" i="4"/>
  <c r="AY53" i="4"/>
  <c r="AX54" i="4"/>
  <c r="AY54" i="4"/>
  <c r="AX55" i="4"/>
  <c r="AY55" i="4"/>
  <c r="AX56" i="4"/>
  <c r="AY56" i="4"/>
  <c r="AX57" i="4"/>
  <c r="AY57" i="4"/>
  <c r="AX58" i="4"/>
  <c r="AY58" i="4"/>
  <c r="AX59" i="4"/>
  <c r="AY59" i="4"/>
  <c r="AX60" i="4"/>
  <c r="AY60" i="4"/>
  <c r="AX61" i="4"/>
  <c r="AY61" i="4"/>
  <c r="AX62" i="4"/>
  <c r="AY62" i="4"/>
  <c r="AX63" i="4"/>
  <c r="AY63" i="4"/>
  <c r="AX64" i="4"/>
  <c r="AY64" i="4"/>
  <c r="AX65" i="4"/>
  <c r="AY65" i="4"/>
  <c r="AX66" i="4"/>
  <c r="AY66" i="4"/>
  <c r="AX67" i="4"/>
  <c r="AY67" i="4"/>
  <c r="AX68" i="4"/>
  <c r="AY68" i="4"/>
  <c r="AX69" i="4"/>
  <c r="AY69" i="4"/>
  <c r="AX70" i="4"/>
  <c r="AY70" i="4"/>
  <c r="AX71" i="4"/>
  <c r="AY71" i="4"/>
  <c r="AX72" i="4"/>
  <c r="AY72" i="4"/>
  <c r="AX73" i="4"/>
  <c r="AY73" i="4"/>
  <c r="AX74" i="4"/>
  <c r="AY74" i="4"/>
  <c r="AX75" i="4"/>
  <c r="AY75" i="4"/>
  <c r="AX76" i="4"/>
  <c r="AY76" i="4"/>
  <c r="AX77" i="4"/>
  <c r="AY77" i="4"/>
  <c r="AX78" i="4"/>
  <c r="AY78" i="4"/>
  <c r="AX79" i="4"/>
  <c r="AY79" i="4"/>
  <c r="AX80" i="4"/>
  <c r="AY80" i="4"/>
  <c r="AX81" i="4"/>
  <c r="AY81" i="4"/>
  <c r="AX82" i="4"/>
  <c r="AY82" i="4"/>
  <c r="AX83" i="4"/>
  <c r="AY83" i="4"/>
  <c r="AX84" i="4"/>
  <c r="AY84" i="4"/>
  <c r="AX85" i="4"/>
  <c r="AY85" i="4"/>
  <c r="AX86" i="4"/>
  <c r="AY86" i="4"/>
  <c r="AX87" i="4"/>
  <c r="AY87" i="4"/>
  <c r="AX88" i="4"/>
  <c r="AY88" i="4"/>
  <c r="AX89" i="4"/>
  <c r="AY89" i="4"/>
  <c r="AX90" i="4"/>
  <c r="AY90" i="4"/>
  <c r="AX91" i="4"/>
  <c r="AY91" i="4"/>
  <c r="AX92" i="4"/>
  <c r="AY92" i="4"/>
  <c r="AX93" i="4"/>
  <c r="AY93" i="4"/>
  <c r="AX94" i="4"/>
  <c r="AY94" i="4"/>
  <c r="AX95" i="4"/>
  <c r="AY95" i="4"/>
  <c r="AX96" i="4"/>
  <c r="AY96" i="4"/>
  <c r="AX97" i="4"/>
  <c r="AY97" i="4"/>
  <c r="AX98" i="4"/>
  <c r="AY98" i="4"/>
  <c r="AX99" i="4"/>
  <c r="AY99" i="4"/>
  <c r="AX100" i="4"/>
  <c r="AY100" i="4"/>
  <c r="AX101" i="4"/>
  <c r="AY101" i="4"/>
  <c r="AX102" i="4"/>
  <c r="AY102" i="4"/>
  <c r="AX103" i="4"/>
  <c r="AY103" i="4"/>
  <c r="AX104" i="4"/>
  <c r="AY104" i="4"/>
  <c r="AX105" i="4"/>
  <c r="AY105" i="4"/>
  <c r="AX106" i="4"/>
  <c r="AY106" i="4"/>
  <c r="AX107" i="4"/>
  <c r="AY107" i="4"/>
  <c r="AX108" i="4"/>
  <c r="AY108" i="4"/>
  <c r="AX109" i="4"/>
  <c r="AY109" i="4"/>
  <c r="AX110" i="4"/>
  <c r="AY110" i="4"/>
  <c r="AX111" i="4"/>
  <c r="AY111" i="4"/>
  <c r="AX112" i="4"/>
  <c r="AY112" i="4"/>
  <c r="AX113" i="4"/>
  <c r="AY113" i="4"/>
  <c r="AX114" i="4"/>
  <c r="AY114" i="4"/>
  <c r="AX115" i="4"/>
  <c r="AY115" i="4"/>
  <c r="AX116" i="4"/>
  <c r="AY116" i="4"/>
  <c r="AX117" i="4"/>
  <c r="AY117" i="4"/>
  <c r="AX118" i="4"/>
  <c r="AY118" i="4"/>
  <c r="AX119" i="4"/>
  <c r="AY119" i="4"/>
  <c r="AX120" i="4"/>
  <c r="AY120" i="4"/>
  <c r="AX121" i="4"/>
  <c r="AY121" i="4"/>
  <c r="AX122" i="4"/>
  <c r="AY122" i="4"/>
  <c r="AX123" i="4"/>
  <c r="AY123" i="4"/>
  <c r="AX124" i="4"/>
  <c r="AY124" i="4"/>
  <c r="AX125" i="4"/>
  <c r="AY125" i="4"/>
  <c r="AX126" i="4"/>
  <c r="AY126" i="4"/>
  <c r="AX127" i="4"/>
  <c r="AY127" i="4"/>
  <c r="AX128" i="4"/>
  <c r="AY128" i="4"/>
  <c r="AX129" i="4"/>
  <c r="AY129" i="4"/>
  <c r="AX130" i="4"/>
  <c r="AY130" i="4"/>
  <c r="AX131" i="4"/>
  <c r="AY131" i="4"/>
  <c r="AX132" i="4"/>
  <c r="AY132" i="4"/>
  <c r="AX133" i="4"/>
  <c r="AY133" i="4"/>
  <c r="AX134" i="4"/>
  <c r="AY134" i="4"/>
  <c r="AX135" i="4"/>
  <c r="AY135" i="4"/>
  <c r="AX136" i="4"/>
  <c r="AY136" i="4"/>
  <c r="AX137" i="4"/>
  <c r="AY137" i="4"/>
  <c r="AX138" i="4"/>
  <c r="AY138" i="4"/>
  <c r="AX139" i="4"/>
  <c r="AY139" i="4"/>
  <c r="AX140" i="4"/>
  <c r="AY140" i="4"/>
  <c r="AX141" i="4"/>
  <c r="AY141" i="4"/>
  <c r="AX142" i="4"/>
  <c r="AY142" i="4"/>
  <c r="AX143" i="4"/>
  <c r="AY143" i="4"/>
  <c r="AX144" i="4"/>
  <c r="AY144" i="4"/>
  <c r="AX145" i="4"/>
  <c r="AY145" i="4"/>
  <c r="AX146" i="4"/>
  <c r="AY146" i="4"/>
  <c r="AX147" i="4"/>
  <c r="AY147" i="4"/>
  <c r="AX148" i="4"/>
  <c r="AY148" i="4"/>
  <c r="AX149" i="4"/>
  <c r="AY149" i="4"/>
  <c r="AX150" i="4"/>
  <c r="AY150" i="4"/>
  <c r="AX151" i="4"/>
  <c r="AY151" i="4"/>
  <c r="AX152" i="4"/>
  <c r="AY152" i="4"/>
  <c r="AX153" i="4"/>
  <c r="AY153" i="4"/>
  <c r="AX154" i="4"/>
  <c r="AY154" i="4"/>
  <c r="AX155" i="4"/>
  <c r="AY155" i="4"/>
  <c r="AX156" i="4"/>
  <c r="AY156" i="4"/>
  <c r="AX157" i="4"/>
  <c r="AY157" i="4"/>
  <c r="AX158" i="4"/>
  <c r="AY158" i="4"/>
  <c r="AX159" i="4"/>
  <c r="AY159" i="4"/>
  <c r="AX160" i="4"/>
  <c r="AY160" i="4"/>
  <c r="AX161" i="4"/>
  <c r="AY161" i="4"/>
  <c r="AX162" i="4"/>
  <c r="AY162" i="4"/>
  <c r="AX163" i="4"/>
  <c r="AY163" i="4"/>
  <c r="AX164" i="4"/>
  <c r="AY164" i="4"/>
  <c r="AX165" i="4"/>
  <c r="AY165" i="4"/>
  <c r="AX166" i="4"/>
  <c r="AY166" i="4"/>
  <c r="AX167" i="4"/>
  <c r="AY167" i="4"/>
  <c r="AX168" i="4"/>
  <c r="AY168" i="4"/>
  <c r="AX169" i="4"/>
  <c r="AY169" i="4"/>
  <c r="AX170" i="4"/>
  <c r="AY170" i="4"/>
  <c r="AX171" i="4"/>
  <c r="AY171" i="4"/>
  <c r="AX172" i="4"/>
  <c r="AY172" i="4"/>
  <c r="AX173" i="4"/>
  <c r="AY173" i="4"/>
  <c r="AX174" i="4"/>
  <c r="AY174" i="4"/>
  <c r="AX175" i="4"/>
  <c r="AY175" i="4"/>
  <c r="AX176" i="4"/>
  <c r="AY176" i="4"/>
  <c r="AX177" i="4"/>
  <c r="AY177" i="4"/>
  <c r="AX178" i="4"/>
  <c r="AY178" i="4"/>
  <c r="AX179" i="4"/>
  <c r="AY179" i="4"/>
  <c r="AX180" i="4"/>
  <c r="AY180" i="4"/>
  <c r="AX181" i="4"/>
  <c r="AY181" i="4"/>
  <c r="AX182" i="4"/>
  <c r="AY182" i="4"/>
  <c r="AX183" i="4"/>
  <c r="AY183" i="4"/>
  <c r="AX184" i="4"/>
  <c r="AY184" i="4"/>
  <c r="AX185" i="4"/>
  <c r="AY185" i="4"/>
  <c r="AX186" i="4"/>
  <c r="AY186" i="4"/>
  <c r="AX187" i="4"/>
  <c r="AY187" i="4"/>
  <c r="AX188" i="4"/>
  <c r="AY188" i="4"/>
  <c r="AX189" i="4"/>
  <c r="AY189" i="4"/>
  <c r="AX190" i="4"/>
  <c r="AY190" i="4"/>
  <c r="AX191" i="4"/>
  <c r="AY191" i="4"/>
  <c r="AX192" i="4"/>
  <c r="AY192" i="4"/>
  <c r="AX193" i="4"/>
  <c r="AY193" i="4"/>
  <c r="AX194" i="4"/>
  <c r="AY194" i="4"/>
  <c r="AX195" i="4"/>
  <c r="AY195" i="4"/>
  <c r="AX196" i="4"/>
  <c r="AY196" i="4"/>
  <c r="AX197" i="4"/>
  <c r="AY197" i="4"/>
  <c r="AX198" i="4"/>
  <c r="AY198" i="4"/>
  <c r="AX199" i="4"/>
  <c r="AY199" i="4"/>
  <c r="AX200" i="4"/>
  <c r="AY200" i="4"/>
  <c r="AX201" i="4"/>
  <c r="AY201" i="4"/>
  <c r="AX202" i="4"/>
  <c r="AY202" i="4"/>
  <c r="AX203" i="4"/>
  <c r="AY203" i="4"/>
  <c r="AX204" i="4"/>
  <c r="AY204" i="4"/>
  <c r="AX205" i="4"/>
  <c r="AY205" i="4"/>
  <c r="AX206" i="4"/>
  <c r="AY206" i="4"/>
  <c r="AX207" i="4"/>
  <c r="AY207" i="4"/>
  <c r="AX208" i="4"/>
  <c r="AY208" i="4"/>
  <c r="AX209" i="4"/>
  <c r="AY209" i="4"/>
  <c r="AX210" i="4"/>
  <c r="AY210" i="4"/>
  <c r="BE11" i="4" l="1"/>
  <c r="D214" i="4"/>
  <c r="BF21" i="4"/>
  <c r="BF22" i="4"/>
  <c r="BF23" i="4"/>
  <c r="BF24" i="4"/>
  <c r="BF25" i="4"/>
  <c r="BF26" i="4"/>
  <c r="BF27" i="4"/>
  <c r="BF28" i="4"/>
  <c r="BF29" i="4"/>
  <c r="BF30" i="4"/>
  <c r="BF31" i="4"/>
  <c r="BF32" i="4"/>
  <c r="BF33" i="4"/>
  <c r="BF34" i="4"/>
  <c r="BF35" i="4"/>
  <c r="BF36" i="4"/>
  <c r="BF37" i="4"/>
  <c r="BF38" i="4"/>
  <c r="BF39" i="4"/>
  <c r="BF40" i="4"/>
  <c r="BF41" i="4"/>
  <c r="BF42" i="4"/>
  <c r="BF43" i="4"/>
  <c r="BF44" i="4"/>
  <c r="BF45" i="4"/>
  <c r="BF46" i="4"/>
  <c r="BF47" i="4"/>
  <c r="BF48" i="4"/>
  <c r="BF49" i="4"/>
  <c r="BF50" i="4"/>
  <c r="BF51" i="4"/>
  <c r="BF52" i="4"/>
  <c r="BF53" i="4"/>
  <c r="BF54" i="4"/>
  <c r="BF55" i="4"/>
  <c r="BF56" i="4"/>
  <c r="BF57" i="4"/>
  <c r="BF58" i="4"/>
  <c r="BF59" i="4"/>
  <c r="BF60" i="4"/>
  <c r="BF61" i="4"/>
  <c r="BF62" i="4"/>
  <c r="BF63" i="4"/>
  <c r="BF64" i="4"/>
  <c r="BF65" i="4"/>
  <c r="BF66" i="4"/>
  <c r="BF67" i="4"/>
  <c r="BF68" i="4"/>
  <c r="BF69" i="4"/>
  <c r="BF70" i="4"/>
  <c r="BF71" i="4"/>
  <c r="BF72" i="4"/>
  <c r="BF73" i="4"/>
  <c r="BF74" i="4"/>
  <c r="BF75" i="4"/>
  <c r="BF76" i="4"/>
  <c r="BF77" i="4"/>
  <c r="BF78" i="4"/>
  <c r="BF79" i="4"/>
  <c r="BF80" i="4"/>
  <c r="BF81" i="4"/>
  <c r="BF82" i="4"/>
  <c r="BF83" i="4"/>
  <c r="BF84" i="4"/>
  <c r="BF85" i="4"/>
  <c r="BF86" i="4"/>
  <c r="BF87" i="4"/>
  <c r="BF88" i="4"/>
  <c r="BF89" i="4"/>
  <c r="BF90" i="4"/>
  <c r="BF91" i="4"/>
  <c r="BF92" i="4"/>
  <c r="BF93" i="4"/>
  <c r="BF94" i="4"/>
  <c r="BF95" i="4"/>
  <c r="BF96" i="4"/>
  <c r="BF97" i="4"/>
  <c r="BF98" i="4"/>
  <c r="BF99" i="4"/>
  <c r="BF100" i="4"/>
  <c r="BF101" i="4"/>
  <c r="BF102" i="4"/>
  <c r="BF103" i="4"/>
  <c r="BF104" i="4"/>
  <c r="BF105" i="4"/>
  <c r="BF106" i="4"/>
  <c r="BF107" i="4"/>
  <c r="BF108" i="4"/>
  <c r="BF109" i="4"/>
  <c r="BF110" i="4"/>
  <c r="BF111" i="4"/>
  <c r="BF112" i="4"/>
  <c r="BF113" i="4"/>
  <c r="BF114" i="4"/>
  <c r="BF115" i="4"/>
  <c r="BF116" i="4"/>
  <c r="BF117" i="4"/>
  <c r="BF118" i="4"/>
  <c r="BF119" i="4"/>
  <c r="BF120" i="4"/>
  <c r="BF121" i="4"/>
  <c r="BF122" i="4"/>
  <c r="BF123" i="4"/>
  <c r="BF124" i="4"/>
  <c r="BF125" i="4"/>
  <c r="BF126" i="4"/>
  <c r="BF127" i="4"/>
  <c r="BF128" i="4"/>
  <c r="BF129" i="4"/>
  <c r="BF130" i="4"/>
  <c r="BF131" i="4"/>
  <c r="BF132" i="4"/>
  <c r="BF133" i="4"/>
  <c r="BF134" i="4"/>
  <c r="BF135" i="4"/>
  <c r="BF136" i="4"/>
  <c r="BF137" i="4"/>
  <c r="BF138" i="4"/>
  <c r="BF139" i="4"/>
  <c r="BF140" i="4"/>
  <c r="BF141" i="4"/>
  <c r="BF142" i="4"/>
  <c r="BF143" i="4"/>
  <c r="BF144" i="4"/>
  <c r="BF145" i="4"/>
  <c r="BF146" i="4"/>
  <c r="BF147" i="4"/>
  <c r="BF148" i="4"/>
  <c r="BF149" i="4"/>
  <c r="BF150" i="4"/>
  <c r="BF151" i="4"/>
  <c r="BF152" i="4"/>
  <c r="BF153" i="4"/>
  <c r="BF154" i="4"/>
  <c r="BF155" i="4"/>
  <c r="BF156" i="4"/>
  <c r="BF157" i="4"/>
  <c r="BF158" i="4"/>
  <c r="BF159" i="4"/>
  <c r="BF160" i="4"/>
  <c r="BF161" i="4"/>
  <c r="BF162" i="4"/>
  <c r="BF163" i="4"/>
  <c r="BF164" i="4"/>
  <c r="BF165" i="4"/>
  <c r="BF166" i="4"/>
  <c r="BF167" i="4"/>
  <c r="BF168" i="4"/>
  <c r="BF169" i="4"/>
  <c r="BF170" i="4"/>
  <c r="BF171" i="4"/>
  <c r="BF172" i="4"/>
  <c r="BF173" i="4"/>
  <c r="BF174" i="4"/>
  <c r="BF175" i="4"/>
  <c r="BF176" i="4"/>
  <c r="BF177" i="4"/>
  <c r="BF178" i="4"/>
  <c r="BF179" i="4"/>
  <c r="BF180" i="4"/>
  <c r="BF181" i="4"/>
  <c r="BF182" i="4"/>
  <c r="BF183" i="4"/>
  <c r="BF184" i="4"/>
  <c r="BF185" i="4"/>
  <c r="BF186" i="4"/>
  <c r="BF187" i="4"/>
  <c r="BF188" i="4"/>
  <c r="BF189" i="4"/>
  <c r="BF190" i="4"/>
  <c r="BF191" i="4"/>
  <c r="BF192" i="4"/>
  <c r="BF193" i="4"/>
  <c r="BF194" i="4"/>
  <c r="BF195" i="4"/>
  <c r="BF196" i="4"/>
  <c r="BF197" i="4"/>
  <c r="BF198" i="4"/>
  <c r="BF199" i="4"/>
  <c r="BF200" i="4"/>
  <c r="BF201" i="4"/>
  <c r="BF202" i="4"/>
  <c r="BF203" i="4"/>
  <c r="BF204" i="4"/>
  <c r="BF205" i="4"/>
  <c r="BF206" i="4"/>
  <c r="BF207" i="4"/>
  <c r="BF208" i="4"/>
  <c r="BF209" i="4"/>
  <c r="BF210" i="4"/>
  <c r="BF20" i="4"/>
  <c r="BD21" i="4"/>
  <c r="BD22" i="4"/>
  <c r="BD23" i="4"/>
  <c r="BD24" i="4"/>
  <c r="BD25" i="4"/>
  <c r="BD26" i="4"/>
  <c r="BD27" i="4"/>
  <c r="BD28" i="4"/>
  <c r="BD29" i="4"/>
  <c r="BD30" i="4"/>
  <c r="BD31" i="4"/>
  <c r="BD32" i="4"/>
  <c r="BD33" i="4"/>
  <c r="BD34" i="4"/>
  <c r="BD35" i="4"/>
  <c r="BD36" i="4"/>
  <c r="BD37" i="4"/>
  <c r="BD38" i="4"/>
  <c r="BD39" i="4"/>
  <c r="BD40" i="4"/>
  <c r="BD41" i="4"/>
  <c r="BD42" i="4"/>
  <c r="BD43" i="4"/>
  <c r="BD44" i="4"/>
  <c r="BD45" i="4"/>
  <c r="BD46" i="4"/>
  <c r="BD47" i="4"/>
  <c r="BD48" i="4"/>
  <c r="BD49" i="4"/>
  <c r="BD50" i="4"/>
  <c r="BD51" i="4"/>
  <c r="BD52" i="4"/>
  <c r="BD53" i="4"/>
  <c r="BD54" i="4"/>
  <c r="BD55" i="4"/>
  <c r="BD56" i="4"/>
  <c r="BD57" i="4"/>
  <c r="BD58" i="4"/>
  <c r="BD59" i="4"/>
  <c r="BD60" i="4"/>
  <c r="BD61" i="4"/>
  <c r="BD62" i="4"/>
  <c r="BD63" i="4"/>
  <c r="BD64" i="4"/>
  <c r="BD65" i="4"/>
  <c r="BD66" i="4"/>
  <c r="BD67" i="4"/>
  <c r="BD68" i="4"/>
  <c r="BD69" i="4"/>
  <c r="BD70" i="4"/>
  <c r="BD71" i="4"/>
  <c r="BD72" i="4"/>
  <c r="BD73" i="4"/>
  <c r="BD74" i="4"/>
  <c r="BD75" i="4"/>
  <c r="BD76" i="4"/>
  <c r="BD77" i="4"/>
  <c r="BD78" i="4"/>
  <c r="BD79" i="4"/>
  <c r="BD80" i="4"/>
  <c r="BD81" i="4"/>
  <c r="BD82" i="4"/>
  <c r="BD83" i="4"/>
  <c r="BD84" i="4"/>
  <c r="BD85" i="4"/>
  <c r="BD86" i="4"/>
  <c r="BD87" i="4"/>
  <c r="BD88" i="4"/>
  <c r="BD89" i="4"/>
  <c r="BD90" i="4"/>
  <c r="BD91" i="4"/>
  <c r="BD92" i="4"/>
  <c r="BD93" i="4"/>
  <c r="BD94" i="4"/>
  <c r="BD95" i="4"/>
  <c r="BD96" i="4"/>
  <c r="BD97" i="4"/>
  <c r="BD98" i="4"/>
  <c r="BD99" i="4"/>
  <c r="BD100" i="4"/>
  <c r="BD101" i="4"/>
  <c r="BD102" i="4"/>
  <c r="BD103" i="4"/>
  <c r="BD104" i="4"/>
  <c r="BD105" i="4"/>
  <c r="BD106" i="4"/>
  <c r="BD107" i="4"/>
  <c r="BD108" i="4"/>
  <c r="BD109" i="4"/>
  <c r="BD110" i="4"/>
  <c r="BD111" i="4"/>
  <c r="BD112" i="4"/>
  <c r="BD113" i="4"/>
  <c r="BD114" i="4"/>
  <c r="BD115" i="4"/>
  <c r="BD116" i="4"/>
  <c r="BD117" i="4"/>
  <c r="BD118" i="4"/>
  <c r="BD119" i="4"/>
  <c r="BD120" i="4"/>
  <c r="BD121" i="4"/>
  <c r="BD122" i="4"/>
  <c r="BD123" i="4"/>
  <c r="BD124" i="4"/>
  <c r="BD125" i="4"/>
  <c r="BD126" i="4"/>
  <c r="BD127" i="4"/>
  <c r="BD128" i="4"/>
  <c r="BD129" i="4"/>
  <c r="BD130" i="4"/>
  <c r="BD131" i="4"/>
  <c r="BD132" i="4"/>
  <c r="BD133" i="4"/>
  <c r="BD134" i="4"/>
  <c r="BD135" i="4"/>
  <c r="BD136" i="4"/>
  <c r="BD137" i="4"/>
  <c r="BD138" i="4"/>
  <c r="BD139" i="4"/>
  <c r="BD140" i="4"/>
  <c r="BD141" i="4"/>
  <c r="BD142" i="4"/>
  <c r="BD143" i="4"/>
  <c r="BD144" i="4"/>
  <c r="BD145" i="4"/>
  <c r="BD146" i="4"/>
  <c r="BD147" i="4"/>
  <c r="BD148" i="4"/>
  <c r="BD149" i="4"/>
  <c r="BD150" i="4"/>
  <c r="BD151" i="4"/>
  <c r="BD152" i="4"/>
  <c r="BD153" i="4"/>
  <c r="BD154" i="4"/>
  <c r="BD155" i="4"/>
  <c r="BD156" i="4"/>
  <c r="BD157" i="4"/>
  <c r="BD158" i="4"/>
  <c r="BD159" i="4"/>
  <c r="BD160" i="4"/>
  <c r="BD161" i="4"/>
  <c r="BD162" i="4"/>
  <c r="BD163" i="4"/>
  <c r="BD164" i="4"/>
  <c r="BD165" i="4"/>
  <c r="BD166" i="4"/>
  <c r="BD167" i="4"/>
  <c r="BD168" i="4"/>
  <c r="BD169" i="4"/>
  <c r="BD170" i="4"/>
  <c r="BD171" i="4"/>
  <c r="BD172" i="4"/>
  <c r="BD173" i="4"/>
  <c r="BD174" i="4"/>
  <c r="BD175" i="4"/>
  <c r="BD176" i="4"/>
  <c r="BD177" i="4"/>
  <c r="BD178" i="4"/>
  <c r="BD179" i="4"/>
  <c r="BD180" i="4"/>
  <c r="BD181" i="4"/>
  <c r="BD182" i="4"/>
  <c r="BD183" i="4"/>
  <c r="BD184" i="4"/>
  <c r="BD185" i="4"/>
  <c r="BD186" i="4"/>
  <c r="BD187" i="4"/>
  <c r="BD188" i="4"/>
  <c r="BD189" i="4"/>
  <c r="BD190" i="4"/>
  <c r="BD191" i="4"/>
  <c r="BD192" i="4"/>
  <c r="BD193" i="4"/>
  <c r="BD194" i="4"/>
  <c r="BD195" i="4"/>
  <c r="BD196" i="4"/>
  <c r="BD197" i="4"/>
  <c r="BD198" i="4"/>
  <c r="BD199" i="4"/>
  <c r="BD200" i="4"/>
  <c r="BD201" i="4"/>
  <c r="BD202" i="4"/>
  <c r="BD203" i="4"/>
  <c r="BD204" i="4"/>
  <c r="BD205" i="4"/>
  <c r="BD206" i="4"/>
  <c r="BD207" i="4"/>
  <c r="BD208" i="4"/>
  <c r="BD209" i="4"/>
  <c r="BD210" i="4"/>
  <c r="BD20" i="4"/>
  <c r="AY21" i="4"/>
  <c r="AY20" i="4"/>
  <c r="AE21" i="4"/>
  <c r="AF21" i="4" s="1"/>
  <c r="AE22" i="4"/>
  <c r="AF22" i="4" s="1"/>
  <c r="AE23" i="4"/>
  <c r="AF23" i="4" s="1"/>
  <c r="AE24" i="4"/>
  <c r="AF24" i="4" s="1"/>
  <c r="AE25" i="4"/>
  <c r="AF25" i="4" s="1"/>
  <c r="AE26" i="4"/>
  <c r="AF26" i="4" s="1"/>
  <c r="AE27" i="4"/>
  <c r="AF27" i="4" s="1"/>
  <c r="AE28" i="4"/>
  <c r="AF28" i="4" s="1"/>
  <c r="AE29" i="4"/>
  <c r="AF29" i="4" s="1"/>
  <c r="AE30" i="4"/>
  <c r="AF30" i="4" s="1"/>
  <c r="AE31" i="4"/>
  <c r="AF31" i="4" s="1"/>
  <c r="AE32" i="4"/>
  <c r="AF32" i="4" s="1"/>
  <c r="AE33" i="4"/>
  <c r="AF33" i="4" s="1"/>
  <c r="AE34" i="4"/>
  <c r="AF34" i="4" s="1"/>
  <c r="AE35" i="4"/>
  <c r="AF35" i="4" s="1"/>
  <c r="AE36" i="4"/>
  <c r="AF36" i="4" s="1"/>
  <c r="AE37" i="4"/>
  <c r="AF37" i="4" s="1"/>
  <c r="AE38" i="4"/>
  <c r="AF38" i="4" s="1"/>
  <c r="AE39" i="4"/>
  <c r="AF39" i="4" s="1"/>
  <c r="AE40" i="4"/>
  <c r="AF40" i="4" s="1"/>
  <c r="AE41" i="4"/>
  <c r="AF41" i="4" s="1"/>
  <c r="AE42" i="4"/>
  <c r="AF42" i="4" s="1"/>
  <c r="AE43" i="4"/>
  <c r="AF43" i="4" s="1"/>
  <c r="AE44" i="4"/>
  <c r="AF44" i="4" s="1"/>
  <c r="AE45" i="4"/>
  <c r="AF45" i="4" s="1"/>
  <c r="AE46" i="4"/>
  <c r="AF46" i="4" s="1"/>
  <c r="AE47" i="4"/>
  <c r="AF47" i="4" s="1"/>
  <c r="AE48" i="4"/>
  <c r="AF48" i="4" s="1"/>
  <c r="AE49" i="4"/>
  <c r="AF49" i="4" s="1"/>
  <c r="AE50" i="4"/>
  <c r="AF50" i="4" s="1"/>
  <c r="AE51" i="4"/>
  <c r="AF51" i="4" s="1"/>
  <c r="AE52" i="4"/>
  <c r="AF52" i="4" s="1"/>
  <c r="AE53" i="4"/>
  <c r="AE54" i="4"/>
  <c r="AF54" i="4" s="1"/>
  <c r="AE55" i="4"/>
  <c r="AF55" i="4" s="1"/>
  <c r="AE56" i="4"/>
  <c r="AF56" i="4" s="1"/>
  <c r="AE57" i="4"/>
  <c r="AF57" i="4" s="1"/>
  <c r="AE58" i="4"/>
  <c r="AF58" i="4" s="1"/>
  <c r="AE59" i="4"/>
  <c r="AF59" i="4" s="1"/>
  <c r="AE60" i="4"/>
  <c r="AF60" i="4" s="1"/>
  <c r="AE61" i="4"/>
  <c r="AF61" i="4" s="1"/>
  <c r="AE62" i="4"/>
  <c r="AF62" i="4" s="1"/>
  <c r="AE63" i="4"/>
  <c r="AF63" i="4" s="1"/>
  <c r="AE64" i="4"/>
  <c r="AF64" i="4" s="1"/>
  <c r="AE65" i="4"/>
  <c r="AF65" i="4" s="1"/>
  <c r="AE66" i="4"/>
  <c r="AF66" i="4" s="1"/>
  <c r="AE67" i="4"/>
  <c r="AF67" i="4" s="1"/>
  <c r="AE68" i="4"/>
  <c r="AF68" i="4" s="1"/>
  <c r="AE69" i="4"/>
  <c r="AF69" i="4" s="1"/>
  <c r="AE70" i="4"/>
  <c r="AF70" i="4" s="1"/>
  <c r="AE71" i="4"/>
  <c r="AF71" i="4" s="1"/>
  <c r="AE72" i="4"/>
  <c r="AF72" i="4" s="1"/>
  <c r="AE73" i="4"/>
  <c r="AF73" i="4" s="1"/>
  <c r="AE74" i="4"/>
  <c r="AF74" i="4" s="1"/>
  <c r="AE75" i="4"/>
  <c r="AF75" i="4" s="1"/>
  <c r="AE76" i="4"/>
  <c r="AF76" i="4" s="1"/>
  <c r="AE77" i="4"/>
  <c r="AF77" i="4" s="1"/>
  <c r="AE78" i="4"/>
  <c r="AF78" i="4" s="1"/>
  <c r="AE79" i="4"/>
  <c r="AF79" i="4" s="1"/>
  <c r="AE80" i="4"/>
  <c r="AF80" i="4" s="1"/>
  <c r="AE81" i="4"/>
  <c r="AF81" i="4" s="1"/>
  <c r="AE82" i="4"/>
  <c r="AF82" i="4" s="1"/>
  <c r="AE83" i="4"/>
  <c r="AF83" i="4" s="1"/>
  <c r="AE84" i="4"/>
  <c r="AF84" i="4" s="1"/>
  <c r="AE85" i="4"/>
  <c r="AF85" i="4" s="1"/>
  <c r="AE86" i="4"/>
  <c r="AF86" i="4" s="1"/>
  <c r="AE87" i="4"/>
  <c r="AF87" i="4" s="1"/>
  <c r="AE88" i="4"/>
  <c r="AF88" i="4" s="1"/>
  <c r="AE89" i="4"/>
  <c r="AF89" i="4" s="1"/>
  <c r="AE90" i="4"/>
  <c r="AF90" i="4" s="1"/>
  <c r="AE91" i="4"/>
  <c r="AF91" i="4" s="1"/>
  <c r="AE92" i="4"/>
  <c r="AF92" i="4" s="1"/>
  <c r="AE93" i="4"/>
  <c r="AF93" i="4" s="1"/>
  <c r="AE94" i="4"/>
  <c r="AF94" i="4" s="1"/>
  <c r="AE95" i="4"/>
  <c r="AF95" i="4" s="1"/>
  <c r="AE96" i="4"/>
  <c r="AF96" i="4" s="1"/>
  <c r="AE97" i="4"/>
  <c r="AF97" i="4" s="1"/>
  <c r="AE98" i="4"/>
  <c r="AF98" i="4" s="1"/>
  <c r="AE99" i="4"/>
  <c r="AF99" i="4" s="1"/>
  <c r="AE100" i="4"/>
  <c r="AF100" i="4" s="1"/>
  <c r="AE101" i="4"/>
  <c r="AF101" i="4" s="1"/>
  <c r="AE102" i="4"/>
  <c r="AF102" i="4" s="1"/>
  <c r="AE103" i="4"/>
  <c r="AF103" i="4" s="1"/>
  <c r="AE104" i="4"/>
  <c r="AF104" i="4" s="1"/>
  <c r="AE105" i="4"/>
  <c r="AF105" i="4" s="1"/>
  <c r="AE106" i="4"/>
  <c r="AF106" i="4" s="1"/>
  <c r="AE107" i="4"/>
  <c r="AF107" i="4" s="1"/>
  <c r="AE108" i="4"/>
  <c r="AF108" i="4" s="1"/>
  <c r="AE109" i="4"/>
  <c r="AF109" i="4" s="1"/>
  <c r="AE110" i="4"/>
  <c r="AF110" i="4" s="1"/>
  <c r="AE111" i="4"/>
  <c r="AF111" i="4" s="1"/>
  <c r="AE112" i="4"/>
  <c r="AF112" i="4" s="1"/>
  <c r="AE113" i="4"/>
  <c r="AF113" i="4" s="1"/>
  <c r="AE114" i="4"/>
  <c r="AF114" i="4" s="1"/>
  <c r="AE115" i="4"/>
  <c r="AF115" i="4" s="1"/>
  <c r="AE116" i="4"/>
  <c r="AF116" i="4" s="1"/>
  <c r="AE117" i="4"/>
  <c r="AF117" i="4" s="1"/>
  <c r="AE118" i="4"/>
  <c r="AF118" i="4" s="1"/>
  <c r="AE119" i="4"/>
  <c r="AF119" i="4" s="1"/>
  <c r="AE120" i="4"/>
  <c r="AF120" i="4" s="1"/>
  <c r="AE121" i="4"/>
  <c r="AF121" i="4" s="1"/>
  <c r="AE122" i="4"/>
  <c r="AF122" i="4" s="1"/>
  <c r="AE123" i="4"/>
  <c r="AF123" i="4" s="1"/>
  <c r="AE124" i="4"/>
  <c r="AF124" i="4" s="1"/>
  <c r="AE125" i="4"/>
  <c r="AF125" i="4" s="1"/>
  <c r="AE126" i="4"/>
  <c r="AF126" i="4" s="1"/>
  <c r="AE127" i="4"/>
  <c r="AF127" i="4" s="1"/>
  <c r="AE128" i="4"/>
  <c r="AF128" i="4" s="1"/>
  <c r="AE129" i="4"/>
  <c r="AF129" i="4" s="1"/>
  <c r="AE130" i="4"/>
  <c r="AF130" i="4" s="1"/>
  <c r="AE131" i="4"/>
  <c r="AF131" i="4" s="1"/>
  <c r="AE132" i="4"/>
  <c r="AF132" i="4" s="1"/>
  <c r="AE133" i="4"/>
  <c r="AF133" i="4" s="1"/>
  <c r="AE134" i="4"/>
  <c r="AF134" i="4" s="1"/>
  <c r="AE135" i="4"/>
  <c r="AF135" i="4" s="1"/>
  <c r="AE136" i="4"/>
  <c r="AF136" i="4" s="1"/>
  <c r="AE137" i="4"/>
  <c r="AF137" i="4" s="1"/>
  <c r="AE138" i="4"/>
  <c r="AF138" i="4" s="1"/>
  <c r="AE139" i="4"/>
  <c r="AF139" i="4" s="1"/>
  <c r="AE140" i="4"/>
  <c r="AF140" i="4" s="1"/>
  <c r="AE141" i="4"/>
  <c r="AF141" i="4" s="1"/>
  <c r="AE142" i="4"/>
  <c r="AF142" i="4" s="1"/>
  <c r="AE143" i="4"/>
  <c r="AF143" i="4" s="1"/>
  <c r="AE144" i="4"/>
  <c r="AF144" i="4" s="1"/>
  <c r="AE145" i="4"/>
  <c r="AF145" i="4" s="1"/>
  <c r="AE146" i="4"/>
  <c r="AF146" i="4" s="1"/>
  <c r="AE147" i="4"/>
  <c r="AF147" i="4" s="1"/>
  <c r="AE148" i="4"/>
  <c r="AF148" i="4" s="1"/>
  <c r="AE149" i="4"/>
  <c r="AF149" i="4" s="1"/>
  <c r="AE150" i="4"/>
  <c r="AF150" i="4" s="1"/>
  <c r="AE151" i="4"/>
  <c r="AF151" i="4" s="1"/>
  <c r="AE152" i="4"/>
  <c r="AF152" i="4" s="1"/>
  <c r="AE153" i="4"/>
  <c r="AF153" i="4" s="1"/>
  <c r="AE154" i="4"/>
  <c r="AF154" i="4" s="1"/>
  <c r="AE155" i="4"/>
  <c r="AF155" i="4" s="1"/>
  <c r="AE156" i="4"/>
  <c r="AF156" i="4" s="1"/>
  <c r="AE157" i="4"/>
  <c r="AF157" i="4" s="1"/>
  <c r="AE158" i="4"/>
  <c r="AF158" i="4" s="1"/>
  <c r="AE159" i="4"/>
  <c r="AF159" i="4" s="1"/>
  <c r="AE160" i="4"/>
  <c r="AF160" i="4" s="1"/>
  <c r="AE161" i="4"/>
  <c r="AF161" i="4" s="1"/>
  <c r="AE162" i="4"/>
  <c r="AF162" i="4" s="1"/>
  <c r="AE163" i="4"/>
  <c r="AF163" i="4" s="1"/>
  <c r="AE164" i="4"/>
  <c r="AF164" i="4" s="1"/>
  <c r="AE165" i="4"/>
  <c r="AF165" i="4" s="1"/>
  <c r="AE166" i="4"/>
  <c r="AF166" i="4" s="1"/>
  <c r="AE167" i="4"/>
  <c r="AF167" i="4" s="1"/>
  <c r="AE168" i="4"/>
  <c r="AF168" i="4" s="1"/>
  <c r="AE169" i="4"/>
  <c r="AF169" i="4" s="1"/>
  <c r="AE170" i="4"/>
  <c r="AF170" i="4" s="1"/>
  <c r="AE171" i="4"/>
  <c r="AF171" i="4" s="1"/>
  <c r="AE172" i="4"/>
  <c r="AF172" i="4" s="1"/>
  <c r="AE173" i="4"/>
  <c r="AF173" i="4" s="1"/>
  <c r="AE174" i="4"/>
  <c r="AF174" i="4" s="1"/>
  <c r="AE175" i="4"/>
  <c r="AF175" i="4" s="1"/>
  <c r="AE176" i="4"/>
  <c r="AF176" i="4" s="1"/>
  <c r="AE177" i="4"/>
  <c r="AF177" i="4" s="1"/>
  <c r="AE178" i="4"/>
  <c r="AF178" i="4" s="1"/>
  <c r="AE179" i="4"/>
  <c r="AF179" i="4" s="1"/>
  <c r="AE180" i="4"/>
  <c r="AF180" i="4" s="1"/>
  <c r="AE181" i="4"/>
  <c r="AF181" i="4" s="1"/>
  <c r="AE182" i="4"/>
  <c r="AF182" i="4" s="1"/>
  <c r="AE183" i="4"/>
  <c r="AF183" i="4" s="1"/>
  <c r="AE184" i="4"/>
  <c r="AF184" i="4" s="1"/>
  <c r="AE185" i="4"/>
  <c r="AF185" i="4" s="1"/>
  <c r="AE186" i="4"/>
  <c r="AF186" i="4" s="1"/>
  <c r="AE187" i="4"/>
  <c r="AF187" i="4" s="1"/>
  <c r="AE188" i="4"/>
  <c r="AF188" i="4" s="1"/>
  <c r="AE189" i="4"/>
  <c r="AF189" i="4" s="1"/>
  <c r="AE190" i="4"/>
  <c r="AF190" i="4" s="1"/>
  <c r="AE191" i="4"/>
  <c r="AF191" i="4" s="1"/>
  <c r="AE192" i="4"/>
  <c r="AF192" i="4" s="1"/>
  <c r="AE193" i="4"/>
  <c r="AF193" i="4" s="1"/>
  <c r="AE194" i="4"/>
  <c r="AF194" i="4" s="1"/>
  <c r="AE195" i="4"/>
  <c r="AF195" i="4" s="1"/>
  <c r="AE196" i="4"/>
  <c r="AF196" i="4" s="1"/>
  <c r="AE197" i="4"/>
  <c r="AF197" i="4" s="1"/>
  <c r="AE198" i="4"/>
  <c r="AF198" i="4" s="1"/>
  <c r="AE199" i="4"/>
  <c r="AF199" i="4" s="1"/>
  <c r="AE200" i="4"/>
  <c r="AF200" i="4" s="1"/>
  <c r="AE201" i="4"/>
  <c r="AF201" i="4" s="1"/>
  <c r="AE202" i="4"/>
  <c r="AF202" i="4" s="1"/>
  <c r="AE203" i="4"/>
  <c r="AF203" i="4" s="1"/>
  <c r="AE204" i="4"/>
  <c r="AF204" i="4" s="1"/>
  <c r="AE205" i="4"/>
  <c r="AF205" i="4" s="1"/>
  <c r="AE206" i="4"/>
  <c r="AF206" i="4" s="1"/>
  <c r="AE207" i="4"/>
  <c r="AF207" i="4" s="1"/>
  <c r="AE208" i="4"/>
  <c r="AF208" i="4" s="1"/>
  <c r="AE209" i="4"/>
  <c r="AF209" i="4" s="1"/>
  <c r="AE210" i="4"/>
  <c r="AF210" i="4" s="1"/>
  <c r="AF20" i="4"/>
  <c r="AF53" i="4"/>
  <c r="AA21" i="4"/>
  <c r="AA22" i="4"/>
  <c r="AA23" i="4"/>
  <c r="AA24" i="4"/>
  <c r="AA25" i="4"/>
  <c r="AA26" i="4"/>
  <c r="AA27" i="4"/>
  <c r="AA28" i="4"/>
  <c r="AA29" i="4"/>
  <c r="AA30" i="4"/>
  <c r="AA31" i="4"/>
  <c r="AA32" i="4"/>
  <c r="AA33" i="4"/>
  <c r="AA34" i="4"/>
  <c r="AA35" i="4"/>
  <c r="AA36" i="4"/>
  <c r="AA37" i="4"/>
  <c r="AA38" i="4"/>
  <c r="AA39" i="4"/>
  <c r="AA40" i="4"/>
  <c r="AA41" i="4"/>
  <c r="AA42" i="4"/>
  <c r="AA43" i="4"/>
  <c r="AA44" i="4"/>
  <c r="AA45" i="4"/>
  <c r="AA46" i="4"/>
  <c r="AA47" i="4"/>
  <c r="AA48" i="4"/>
  <c r="AA49" i="4"/>
  <c r="AA50" i="4"/>
  <c r="AA51" i="4"/>
  <c r="AA52" i="4"/>
  <c r="AA53" i="4"/>
  <c r="AA54" i="4"/>
  <c r="AA55" i="4"/>
  <c r="AA56" i="4"/>
  <c r="AA57" i="4"/>
  <c r="AA58" i="4"/>
  <c r="AA59" i="4"/>
  <c r="AA60" i="4"/>
  <c r="AA61" i="4"/>
  <c r="AA62" i="4"/>
  <c r="AA63" i="4"/>
  <c r="AA64" i="4"/>
  <c r="AA65" i="4"/>
  <c r="AA66" i="4"/>
  <c r="AA67" i="4"/>
  <c r="AA68" i="4"/>
  <c r="AA69" i="4"/>
  <c r="AA70" i="4"/>
  <c r="AA71" i="4"/>
  <c r="AA72" i="4"/>
  <c r="AA73" i="4"/>
  <c r="AA74" i="4"/>
  <c r="AA75" i="4"/>
  <c r="AA76" i="4"/>
  <c r="AA77" i="4"/>
  <c r="AA78" i="4"/>
  <c r="AA79" i="4"/>
  <c r="AA80" i="4"/>
  <c r="AA81" i="4"/>
  <c r="AA82" i="4"/>
  <c r="AA83" i="4"/>
  <c r="AA84" i="4"/>
  <c r="AA85" i="4"/>
  <c r="AA86" i="4"/>
  <c r="AA87" i="4"/>
  <c r="AA88" i="4"/>
  <c r="AA89" i="4"/>
  <c r="AA90" i="4"/>
  <c r="AA91" i="4"/>
  <c r="AA92" i="4"/>
  <c r="AA93" i="4"/>
  <c r="AA94" i="4"/>
  <c r="AA95" i="4"/>
  <c r="AA96" i="4"/>
  <c r="AA97" i="4"/>
  <c r="AA98" i="4"/>
  <c r="AA99" i="4"/>
  <c r="AA100" i="4"/>
  <c r="AA101" i="4"/>
  <c r="AA102" i="4"/>
  <c r="AA103" i="4"/>
  <c r="AA104" i="4"/>
  <c r="AA105" i="4"/>
  <c r="AA106" i="4"/>
  <c r="AA107" i="4"/>
  <c r="AA108" i="4"/>
  <c r="AA109" i="4"/>
  <c r="AA110" i="4"/>
  <c r="AA111" i="4"/>
  <c r="AA112" i="4"/>
  <c r="AA113" i="4"/>
  <c r="AA114" i="4"/>
  <c r="AA115" i="4"/>
  <c r="AA116" i="4"/>
  <c r="AA117" i="4"/>
  <c r="AA118" i="4"/>
  <c r="AA119" i="4"/>
  <c r="AA120" i="4"/>
  <c r="AA121" i="4"/>
  <c r="AA122" i="4"/>
  <c r="AA123" i="4"/>
  <c r="AA124" i="4"/>
  <c r="AA125" i="4"/>
  <c r="AA126" i="4"/>
  <c r="AA127" i="4"/>
  <c r="AA128" i="4"/>
  <c r="AA129" i="4"/>
  <c r="AA130" i="4"/>
  <c r="AA131" i="4"/>
  <c r="AA132" i="4"/>
  <c r="AA133" i="4"/>
  <c r="AA134" i="4"/>
  <c r="AA135" i="4"/>
  <c r="AA136" i="4"/>
  <c r="AA137" i="4"/>
  <c r="AA138" i="4"/>
  <c r="AA139" i="4"/>
  <c r="AA140" i="4"/>
  <c r="AA141" i="4"/>
  <c r="AA142" i="4"/>
  <c r="AA143" i="4"/>
  <c r="AA144" i="4"/>
  <c r="AA145" i="4"/>
  <c r="AA146" i="4"/>
  <c r="AA147" i="4"/>
  <c r="AA148" i="4"/>
  <c r="AA149" i="4"/>
  <c r="AA150" i="4"/>
  <c r="AA151" i="4"/>
  <c r="AA152" i="4"/>
  <c r="AA153" i="4"/>
  <c r="AA154" i="4"/>
  <c r="AA155" i="4"/>
  <c r="AA156" i="4"/>
  <c r="AA157" i="4"/>
  <c r="AA158" i="4"/>
  <c r="AA159" i="4"/>
  <c r="AA160" i="4"/>
  <c r="AA161" i="4"/>
  <c r="AA162" i="4"/>
  <c r="AA163" i="4"/>
  <c r="AA164" i="4"/>
  <c r="AA165" i="4"/>
  <c r="AA166" i="4"/>
  <c r="AA167" i="4"/>
  <c r="AA168" i="4"/>
  <c r="AA169" i="4"/>
  <c r="AA170" i="4"/>
  <c r="AA171" i="4"/>
  <c r="AA172" i="4"/>
  <c r="AA173" i="4"/>
  <c r="AA174" i="4"/>
  <c r="AA175" i="4"/>
  <c r="AA176" i="4"/>
  <c r="AA177" i="4"/>
  <c r="AA178" i="4"/>
  <c r="AA179" i="4"/>
  <c r="AA180" i="4"/>
  <c r="AA181" i="4"/>
  <c r="AA182" i="4"/>
  <c r="AA183" i="4"/>
  <c r="AA184" i="4"/>
  <c r="AA185" i="4"/>
  <c r="AA186" i="4"/>
  <c r="AA187" i="4"/>
  <c r="AA188" i="4"/>
  <c r="AA189" i="4"/>
  <c r="AA190" i="4"/>
  <c r="AA191" i="4"/>
  <c r="AA192" i="4"/>
  <c r="AA193" i="4"/>
  <c r="AA194" i="4"/>
  <c r="AA195" i="4"/>
  <c r="AA196" i="4"/>
  <c r="AA197" i="4"/>
  <c r="AA198" i="4"/>
  <c r="AA199" i="4"/>
  <c r="AA200" i="4"/>
  <c r="AA201" i="4"/>
  <c r="AA202" i="4"/>
  <c r="AA203" i="4"/>
  <c r="AA204" i="4"/>
  <c r="AA205" i="4"/>
  <c r="AA206" i="4"/>
  <c r="AA207" i="4"/>
  <c r="AA208" i="4"/>
  <c r="AA209" i="4"/>
  <c r="AA210" i="4"/>
  <c r="AA20" i="4"/>
  <c r="AD212" i="4"/>
  <c r="AH212" i="4"/>
  <c r="AL212" i="4"/>
  <c r="AP212" i="4"/>
  <c r="AP213" i="4"/>
  <c r="AL213" i="4"/>
  <c r="AH213" i="4"/>
  <c r="AD213" i="4"/>
  <c r="Z213" i="4"/>
  <c r="Z212" i="4"/>
  <c r="R21" i="4"/>
  <c r="S21" i="4" s="1"/>
  <c r="R22" i="4"/>
  <c r="S22" i="4" s="1"/>
  <c r="R23" i="4"/>
  <c r="S23" i="4" s="1"/>
  <c r="R24" i="4"/>
  <c r="S24" i="4" s="1"/>
  <c r="R25" i="4"/>
  <c r="R26" i="4"/>
  <c r="R27" i="4"/>
  <c r="S27" i="4" s="1"/>
  <c r="R28" i="4"/>
  <c r="R29" i="4"/>
  <c r="R30" i="4"/>
  <c r="R31" i="4"/>
  <c r="R32" i="4"/>
  <c r="R33" i="4"/>
  <c r="R34" i="4"/>
  <c r="R35" i="4"/>
  <c r="R36" i="4"/>
  <c r="R37" i="4"/>
  <c r="R38" i="4"/>
  <c r="R39" i="4"/>
  <c r="R40" i="4"/>
  <c r="R41" i="4"/>
  <c r="R42" i="4"/>
  <c r="R43" i="4"/>
  <c r="R44" i="4"/>
  <c r="R45" i="4"/>
  <c r="R46" i="4"/>
  <c r="R47" i="4"/>
  <c r="R48" i="4"/>
  <c r="R49" i="4"/>
  <c r="R50" i="4"/>
  <c r="R51" i="4"/>
  <c r="R52" i="4"/>
  <c r="R53" i="4"/>
  <c r="R54" i="4"/>
  <c r="R55" i="4"/>
  <c r="R56" i="4"/>
  <c r="R57" i="4"/>
  <c r="R58" i="4"/>
  <c r="R59" i="4"/>
  <c r="R60" i="4"/>
  <c r="R61" i="4"/>
  <c r="R62" i="4"/>
  <c r="R63" i="4"/>
  <c r="R64" i="4"/>
  <c r="R65" i="4"/>
  <c r="R66" i="4"/>
  <c r="R67" i="4"/>
  <c r="R68" i="4"/>
  <c r="R69" i="4"/>
  <c r="R70" i="4"/>
  <c r="R71" i="4"/>
  <c r="R72" i="4"/>
  <c r="R73" i="4"/>
  <c r="R74" i="4"/>
  <c r="R75" i="4"/>
  <c r="R76" i="4"/>
  <c r="R77" i="4"/>
  <c r="R78" i="4"/>
  <c r="R79" i="4"/>
  <c r="R80" i="4"/>
  <c r="R81" i="4"/>
  <c r="R82" i="4"/>
  <c r="R83" i="4"/>
  <c r="R84" i="4"/>
  <c r="R85" i="4"/>
  <c r="R86" i="4"/>
  <c r="R87" i="4"/>
  <c r="R88" i="4"/>
  <c r="R89" i="4"/>
  <c r="R90" i="4"/>
  <c r="R91" i="4"/>
  <c r="R92" i="4"/>
  <c r="R93" i="4"/>
  <c r="R94" i="4"/>
  <c r="R95" i="4"/>
  <c r="R96" i="4"/>
  <c r="R97" i="4"/>
  <c r="R98" i="4"/>
  <c r="R99" i="4"/>
  <c r="R100" i="4"/>
  <c r="R101" i="4"/>
  <c r="R102" i="4"/>
  <c r="R103" i="4"/>
  <c r="R104" i="4"/>
  <c r="R105" i="4"/>
  <c r="R106" i="4"/>
  <c r="R107" i="4"/>
  <c r="R108" i="4"/>
  <c r="R109" i="4"/>
  <c r="R110" i="4"/>
  <c r="R111" i="4"/>
  <c r="R112" i="4"/>
  <c r="R113" i="4"/>
  <c r="R114" i="4"/>
  <c r="R115" i="4"/>
  <c r="R116" i="4"/>
  <c r="R117" i="4"/>
  <c r="R118" i="4"/>
  <c r="R119" i="4"/>
  <c r="R120" i="4"/>
  <c r="R121" i="4"/>
  <c r="R122" i="4"/>
  <c r="R123" i="4"/>
  <c r="R124" i="4"/>
  <c r="R125" i="4"/>
  <c r="R126" i="4"/>
  <c r="R127" i="4"/>
  <c r="R128" i="4"/>
  <c r="R129" i="4"/>
  <c r="R130" i="4"/>
  <c r="R131" i="4"/>
  <c r="R132" i="4"/>
  <c r="R133" i="4"/>
  <c r="R134" i="4"/>
  <c r="R135" i="4"/>
  <c r="R136" i="4"/>
  <c r="R137" i="4"/>
  <c r="R138" i="4"/>
  <c r="R139" i="4"/>
  <c r="R140" i="4"/>
  <c r="R141" i="4"/>
  <c r="R142" i="4"/>
  <c r="R143" i="4"/>
  <c r="R144" i="4"/>
  <c r="R145" i="4"/>
  <c r="R146" i="4"/>
  <c r="R147" i="4"/>
  <c r="R148" i="4"/>
  <c r="R149" i="4"/>
  <c r="R150" i="4"/>
  <c r="R151" i="4"/>
  <c r="R152" i="4"/>
  <c r="R153" i="4"/>
  <c r="R154" i="4"/>
  <c r="R155" i="4"/>
  <c r="R156" i="4"/>
  <c r="R157" i="4"/>
  <c r="R158" i="4"/>
  <c r="R159" i="4"/>
  <c r="R160" i="4"/>
  <c r="R161" i="4"/>
  <c r="R162" i="4"/>
  <c r="R163" i="4"/>
  <c r="R164" i="4"/>
  <c r="R165" i="4"/>
  <c r="R166" i="4"/>
  <c r="R167" i="4"/>
  <c r="R168" i="4"/>
  <c r="R169" i="4"/>
  <c r="R170" i="4"/>
  <c r="R171" i="4"/>
  <c r="R172" i="4"/>
  <c r="R173" i="4"/>
  <c r="R174" i="4"/>
  <c r="R175" i="4"/>
  <c r="R176" i="4"/>
  <c r="R177" i="4"/>
  <c r="R178" i="4"/>
  <c r="R179" i="4"/>
  <c r="R180" i="4"/>
  <c r="R181" i="4"/>
  <c r="R182" i="4"/>
  <c r="R183" i="4"/>
  <c r="R184" i="4"/>
  <c r="R185" i="4"/>
  <c r="R186" i="4"/>
  <c r="R187" i="4"/>
  <c r="R188" i="4"/>
  <c r="R189" i="4"/>
  <c r="R190" i="4"/>
  <c r="R191" i="4"/>
  <c r="R192" i="4"/>
  <c r="R193" i="4"/>
  <c r="R194" i="4"/>
  <c r="R195" i="4"/>
  <c r="R196" i="4"/>
  <c r="R197" i="4"/>
  <c r="R198" i="4"/>
  <c r="R199" i="4"/>
  <c r="R200" i="4"/>
  <c r="R201" i="4"/>
  <c r="R202" i="4"/>
  <c r="R203" i="4"/>
  <c r="R204" i="4"/>
  <c r="R205" i="4"/>
  <c r="R206" i="4"/>
  <c r="R207" i="4"/>
  <c r="R208" i="4"/>
  <c r="R209" i="4"/>
  <c r="R210" i="4"/>
  <c r="R20" i="4"/>
  <c r="S20" i="4" s="1"/>
  <c r="A213" i="4"/>
  <c r="A212" i="4"/>
  <c r="I21"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10" i="4"/>
  <c r="G21"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G190" i="4"/>
  <c r="G191" i="4"/>
  <c r="G192" i="4"/>
  <c r="G193" i="4"/>
  <c r="G194" i="4"/>
  <c r="G195" i="4"/>
  <c r="G196" i="4"/>
  <c r="G197" i="4"/>
  <c r="G198" i="4"/>
  <c r="G199" i="4"/>
  <c r="G200" i="4"/>
  <c r="G201" i="4"/>
  <c r="G202" i="4"/>
  <c r="G203" i="4"/>
  <c r="G204" i="4"/>
  <c r="G205" i="4"/>
  <c r="G206" i="4"/>
  <c r="G207" i="4"/>
  <c r="G208" i="4"/>
  <c r="G209" i="4"/>
  <c r="G210" i="4"/>
  <c r="G20" i="4"/>
  <c r="BD212" i="4" l="1"/>
  <c r="BF212" i="4"/>
  <c r="AH219" i="4"/>
  <c r="AJ219" i="4" s="1"/>
  <c r="AH217" i="4"/>
  <c r="S212" i="4"/>
  <c r="A214" i="4"/>
  <c r="AB20" i="4"/>
  <c r="AI20" i="4" s="1"/>
  <c r="AB201" i="4"/>
  <c r="AB204" i="4"/>
  <c r="AB196" i="4"/>
  <c r="AB188" i="4"/>
  <c r="AB172" i="4"/>
  <c r="AB207" i="4"/>
  <c r="AM207" i="4" s="1"/>
  <c r="AB203" i="4"/>
  <c r="AB199" i="4"/>
  <c r="AB195" i="4"/>
  <c r="AB191" i="4"/>
  <c r="AB187" i="4"/>
  <c r="AB183" i="4"/>
  <c r="AM183" i="4" s="1"/>
  <c r="AB179" i="4"/>
  <c r="AB175" i="4"/>
  <c r="AM175" i="4" s="1"/>
  <c r="AB171" i="4"/>
  <c r="AB167" i="4"/>
  <c r="AB163" i="4"/>
  <c r="AB159" i="4"/>
  <c r="AB155" i="4"/>
  <c r="AB151" i="4"/>
  <c r="AI151" i="4" s="1"/>
  <c r="AB147" i="4"/>
  <c r="AB143" i="4"/>
  <c r="AI143" i="4" s="1"/>
  <c r="AB139" i="4"/>
  <c r="AB135" i="4"/>
  <c r="AB131" i="4"/>
  <c r="AB127" i="4"/>
  <c r="AB123" i="4"/>
  <c r="AB119" i="4"/>
  <c r="AI119" i="4" s="1"/>
  <c r="AB115" i="4"/>
  <c r="AB111" i="4"/>
  <c r="AI111" i="4" s="1"/>
  <c r="AB107" i="4"/>
  <c r="AB103" i="4"/>
  <c r="AB99" i="4"/>
  <c r="AM99" i="4" s="1"/>
  <c r="AB95" i="4"/>
  <c r="AB91" i="4"/>
  <c r="AI91" i="4" s="1"/>
  <c r="AB87" i="4"/>
  <c r="AB83" i="4"/>
  <c r="AM83" i="4" s="1"/>
  <c r="AB79" i="4"/>
  <c r="AB75" i="4"/>
  <c r="AI75" i="4" s="1"/>
  <c r="AB71" i="4"/>
  <c r="AI71" i="4" s="1"/>
  <c r="AB67" i="4"/>
  <c r="AI67" i="4" s="1"/>
  <c r="AB63" i="4"/>
  <c r="AB59" i="4"/>
  <c r="AI59" i="4" s="1"/>
  <c r="AB55" i="4"/>
  <c r="AB51" i="4"/>
  <c r="AM51" i="4" s="1"/>
  <c r="AB47" i="4"/>
  <c r="AB43" i="4"/>
  <c r="AI43" i="4" s="1"/>
  <c r="AB39" i="4"/>
  <c r="AI39" i="4" s="1"/>
  <c r="AB35" i="4"/>
  <c r="AI35" i="4" s="1"/>
  <c r="AB31" i="4"/>
  <c r="AI31" i="4" s="1"/>
  <c r="AB27" i="4"/>
  <c r="AI27" i="4" s="1"/>
  <c r="AB23" i="4"/>
  <c r="AB210" i="4"/>
  <c r="AB206" i="4"/>
  <c r="AB202" i="4"/>
  <c r="AB198" i="4"/>
  <c r="AM198" i="4" s="1"/>
  <c r="AB194" i="4"/>
  <c r="AB190" i="4"/>
  <c r="AB186" i="4"/>
  <c r="AB182" i="4"/>
  <c r="AB178" i="4"/>
  <c r="AB174" i="4"/>
  <c r="AB170" i="4"/>
  <c r="AI170" i="4" s="1"/>
  <c r="AB166" i="4"/>
  <c r="AB162" i="4"/>
  <c r="AB158" i="4"/>
  <c r="AB154" i="4"/>
  <c r="AB150" i="4"/>
  <c r="AB146" i="4"/>
  <c r="AB142" i="4"/>
  <c r="AI142" i="4" s="1"/>
  <c r="AB138" i="4"/>
  <c r="AB134" i="4"/>
  <c r="AB130" i="4"/>
  <c r="AB126" i="4"/>
  <c r="AI126" i="4" s="1"/>
  <c r="AB122" i="4"/>
  <c r="AI122" i="4" s="1"/>
  <c r="AB118" i="4"/>
  <c r="AB114" i="4"/>
  <c r="AI114" i="4" s="1"/>
  <c r="AB110" i="4"/>
  <c r="AB106" i="4"/>
  <c r="AI106" i="4" s="1"/>
  <c r="AB102" i="4"/>
  <c r="AB98" i="4"/>
  <c r="AB94" i="4"/>
  <c r="AB90" i="4"/>
  <c r="AB86" i="4"/>
  <c r="AB82" i="4"/>
  <c r="AI82" i="4" s="1"/>
  <c r="AB78" i="4"/>
  <c r="AB74" i="4"/>
  <c r="AI74" i="4" s="1"/>
  <c r="AB70" i="4"/>
  <c r="AB66" i="4"/>
  <c r="AB62" i="4"/>
  <c r="AB58" i="4"/>
  <c r="AB54" i="4"/>
  <c r="AB50" i="4"/>
  <c r="AB46" i="4"/>
  <c r="AI46" i="4" s="1"/>
  <c r="AB42" i="4"/>
  <c r="AI42" i="4" s="1"/>
  <c r="AB38" i="4"/>
  <c r="AI38" i="4" s="1"/>
  <c r="AB34" i="4"/>
  <c r="AB30" i="4"/>
  <c r="AB26" i="4"/>
  <c r="AB22" i="4"/>
  <c r="AI22" i="4" s="1"/>
  <c r="AB209" i="4"/>
  <c r="AB197" i="4"/>
  <c r="AB193" i="4"/>
  <c r="AB189" i="4"/>
  <c r="AI189" i="4" s="1"/>
  <c r="AB185" i="4"/>
  <c r="AB181" i="4"/>
  <c r="AB177" i="4"/>
  <c r="AB173" i="4"/>
  <c r="AB169" i="4"/>
  <c r="AB165" i="4"/>
  <c r="AB161" i="4"/>
  <c r="AB157" i="4"/>
  <c r="AI157" i="4" s="1"/>
  <c r="AB153" i="4"/>
  <c r="AB149" i="4"/>
  <c r="AI149" i="4" s="1"/>
  <c r="AB145" i="4"/>
  <c r="AB141" i="4"/>
  <c r="AB137" i="4"/>
  <c r="AB133" i="4"/>
  <c r="AB129" i="4"/>
  <c r="AB125" i="4"/>
  <c r="AI125" i="4" s="1"/>
  <c r="AB121" i="4"/>
  <c r="AB117" i="4"/>
  <c r="AB113" i="4"/>
  <c r="AB109" i="4"/>
  <c r="AB105" i="4"/>
  <c r="AB101" i="4"/>
  <c r="AB97" i="4"/>
  <c r="AB93" i="4"/>
  <c r="AI93" i="4" s="1"/>
  <c r="AB89" i="4"/>
  <c r="AB85" i="4"/>
  <c r="AB81" i="4"/>
  <c r="AB77" i="4"/>
  <c r="AB73" i="4"/>
  <c r="AB69" i="4"/>
  <c r="AB65" i="4"/>
  <c r="AB61" i="4"/>
  <c r="AI61" i="4" s="1"/>
  <c r="AB57" i="4"/>
  <c r="AB53" i="4"/>
  <c r="AI53" i="4" s="1"/>
  <c r="AB49" i="4"/>
  <c r="AB45" i="4"/>
  <c r="AB41" i="4"/>
  <c r="AB37" i="4"/>
  <c r="AB33" i="4"/>
  <c r="AB29" i="4"/>
  <c r="AI29" i="4" s="1"/>
  <c r="AB25" i="4"/>
  <c r="AB21" i="4"/>
  <c r="AI21" i="4" s="1"/>
  <c r="AB205" i="4"/>
  <c r="AB208" i="4"/>
  <c r="AI208" i="4" s="1"/>
  <c r="AB200" i="4"/>
  <c r="AB192" i="4"/>
  <c r="AB184" i="4"/>
  <c r="AI184" i="4" s="1"/>
  <c r="AB180" i="4"/>
  <c r="AB176" i="4"/>
  <c r="AI176" i="4" s="1"/>
  <c r="AB168" i="4"/>
  <c r="AB164" i="4"/>
  <c r="AB160" i="4"/>
  <c r="AB156" i="4"/>
  <c r="AB152" i="4"/>
  <c r="AI152" i="4" s="1"/>
  <c r="AB148" i="4"/>
  <c r="AB144" i="4"/>
  <c r="AI144" i="4" s="1"/>
  <c r="AB140" i="4"/>
  <c r="AB136" i="4"/>
  <c r="AB132" i="4"/>
  <c r="AB128" i="4"/>
  <c r="AB124" i="4"/>
  <c r="AB120" i="4"/>
  <c r="AI120" i="4" s="1"/>
  <c r="AB116" i="4"/>
  <c r="AB112" i="4"/>
  <c r="AI112" i="4" s="1"/>
  <c r="AB108" i="4"/>
  <c r="AB104" i="4"/>
  <c r="AB100" i="4"/>
  <c r="AB96" i="4"/>
  <c r="AB92" i="4"/>
  <c r="AB88" i="4"/>
  <c r="AB84" i="4"/>
  <c r="AB80" i="4"/>
  <c r="AI80" i="4" s="1"/>
  <c r="AB76" i="4"/>
  <c r="AB72" i="4"/>
  <c r="AB68" i="4"/>
  <c r="AB64" i="4"/>
  <c r="AB60" i="4"/>
  <c r="AB56" i="4"/>
  <c r="AB52" i="4"/>
  <c r="AB48" i="4"/>
  <c r="AI48" i="4" s="1"/>
  <c r="AB44" i="4"/>
  <c r="AB40" i="4"/>
  <c r="AB36" i="4"/>
  <c r="AB32" i="4"/>
  <c r="AB28" i="4"/>
  <c r="AB24" i="4"/>
  <c r="AF212"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 i="4"/>
  <c r="K6" i="4" l="1"/>
  <c r="BE6" i="4" s="1"/>
  <c r="K5" i="4"/>
  <c r="AM35" i="4"/>
  <c r="AN35" i="4" s="1"/>
  <c r="AM67" i="4"/>
  <c r="AM24" i="4"/>
  <c r="AN24" i="4" s="1"/>
  <c r="AM56" i="4"/>
  <c r="AN56" i="4" s="1"/>
  <c r="AM88" i="4"/>
  <c r="AN88" i="4" s="1"/>
  <c r="AM136" i="4"/>
  <c r="AN136" i="4" s="1"/>
  <c r="AM192" i="4"/>
  <c r="AN192" i="4" s="1"/>
  <c r="AM37" i="4"/>
  <c r="AN37" i="4" s="1"/>
  <c r="AM85" i="4"/>
  <c r="AN85" i="4" s="1"/>
  <c r="AM117" i="4"/>
  <c r="AN117" i="4" s="1"/>
  <c r="AM181" i="4"/>
  <c r="AN181" i="4" s="1"/>
  <c r="AM30" i="4"/>
  <c r="AN30" i="4" s="1"/>
  <c r="AI30" i="4"/>
  <c r="AM78" i="4"/>
  <c r="AN78" i="4" s="1"/>
  <c r="AI78" i="4"/>
  <c r="AM110" i="4"/>
  <c r="AI110" i="4"/>
  <c r="AM158" i="4"/>
  <c r="AI158" i="4"/>
  <c r="AI206" i="4"/>
  <c r="AM206" i="4"/>
  <c r="AM63" i="4"/>
  <c r="AM95" i="4"/>
  <c r="AM127" i="4"/>
  <c r="AM159" i="4"/>
  <c r="AI191" i="4"/>
  <c r="AM204" i="4"/>
  <c r="AN204" i="4" s="1"/>
  <c r="AI204" i="4"/>
  <c r="AI85" i="4"/>
  <c r="AI117" i="4"/>
  <c r="AI181" i="4"/>
  <c r="AI28" i="4"/>
  <c r="AM28" i="4"/>
  <c r="AN28" i="4" s="1"/>
  <c r="AI44" i="4"/>
  <c r="AM44" i="4"/>
  <c r="AN44" i="4" s="1"/>
  <c r="AI60" i="4"/>
  <c r="AJ60" i="4" s="1"/>
  <c r="AM60" i="4"/>
  <c r="AN60" i="4" s="1"/>
  <c r="AI76" i="4"/>
  <c r="AM76" i="4"/>
  <c r="AN76" i="4" s="1"/>
  <c r="AI92" i="4"/>
  <c r="AM92" i="4"/>
  <c r="AN92" i="4" s="1"/>
  <c r="AI108" i="4"/>
  <c r="AM108" i="4"/>
  <c r="AN108" i="4" s="1"/>
  <c r="AM124" i="4"/>
  <c r="AN124" i="4" s="1"/>
  <c r="AI124" i="4"/>
  <c r="AI140" i="4"/>
  <c r="AM140" i="4"/>
  <c r="AN140" i="4" s="1"/>
  <c r="AM156" i="4"/>
  <c r="AN156" i="4" s="1"/>
  <c r="AI156" i="4"/>
  <c r="AM176" i="4"/>
  <c r="AN176" i="4" s="1"/>
  <c r="AM200" i="4"/>
  <c r="AN200" i="4" s="1"/>
  <c r="AM25" i="4"/>
  <c r="AN25" i="4" s="1"/>
  <c r="AI25" i="4"/>
  <c r="AJ25" i="4" s="1"/>
  <c r="AM41" i="4"/>
  <c r="AN41" i="4" s="1"/>
  <c r="AI41" i="4"/>
  <c r="AJ41" i="4" s="1"/>
  <c r="AM57" i="4"/>
  <c r="AN57" i="4" s="1"/>
  <c r="AI57" i="4"/>
  <c r="AM73" i="4"/>
  <c r="AN73" i="4" s="1"/>
  <c r="AI73" i="4"/>
  <c r="AM89" i="4"/>
  <c r="AN89" i="4" s="1"/>
  <c r="AI89" i="4"/>
  <c r="AJ89" i="4" s="1"/>
  <c r="AM105" i="4"/>
  <c r="AN105" i="4" s="1"/>
  <c r="AI105" i="4"/>
  <c r="AJ105" i="4" s="1"/>
  <c r="AM121" i="4"/>
  <c r="AN121" i="4" s="1"/>
  <c r="AI121" i="4"/>
  <c r="AM137" i="4"/>
  <c r="AN137" i="4" s="1"/>
  <c r="AI137" i="4"/>
  <c r="AM153" i="4"/>
  <c r="AN153" i="4" s="1"/>
  <c r="AI153" i="4"/>
  <c r="AM169" i="4"/>
  <c r="AN169" i="4" s="1"/>
  <c r="AI169" i="4"/>
  <c r="AM185" i="4"/>
  <c r="AN185" i="4" s="1"/>
  <c r="AI185" i="4"/>
  <c r="AJ185" i="4" s="1"/>
  <c r="AM209" i="4"/>
  <c r="AN209" i="4" s="1"/>
  <c r="AI209" i="4"/>
  <c r="AM34" i="4"/>
  <c r="AN34" i="4" s="1"/>
  <c r="AI34" i="4"/>
  <c r="AM50" i="4"/>
  <c r="AN50" i="4" s="1"/>
  <c r="AI50" i="4"/>
  <c r="AJ50" i="4" s="1"/>
  <c r="AM66" i="4"/>
  <c r="AN66" i="4" s="1"/>
  <c r="AM82" i="4"/>
  <c r="AN82" i="4" s="1"/>
  <c r="AM98" i="4"/>
  <c r="AN98" i="4" s="1"/>
  <c r="AM114" i="4"/>
  <c r="AN114" i="4" s="1"/>
  <c r="AM130" i="4"/>
  <c r="AN130" i="4" s="1"/>
  <c r="AI130" i="4"/>
  <c r="AJ130" i="4" s="1"/>
  <c r="AM146" i="4"/>
  <c r="AN146" i="4" s="1"/>
  <c r="AM162" i="4"/>
  <c r="AN162" i="4" s="1"/>
  <c r="AI162" i="4"/>
  <c r="AJ162" i="4" s="1"/>
  <c r="AI178" i="4"/>
  <c r="AM178" i="4"/>
  <c r="AN178" i="4" s="1"/>
  <c r="AI194" i="4"/>
  <c r="AJ194" i="4" s="1"/>
  <c r="AI210" i="4"/>
  <c r="AJ210" i="4" s="1"/>
  <c r="AM210" i="4"/>
  <c r="AN210" i="4" s="1"/>
  <c r="AN51" i="4"/>
  <c r="AN67" i="4"/>
  <c r="AN83" i="4"/>
  <c r="AI99" i="4"/>
  <c r="AI115" i="4"/>
  <c r="AM115" i="4"/>
  <c r="AN115" i="4" s="1"/>
  <c r="AI131" i="4"/>
  <c r="AM131" i="4"/>
  <c r="AN131" i="4" s="1"/>
  <c r="AI147" i="4"/>
  <c r="AM147" i="4"/>
  <c r="AN147" i="4" s="1"/>
  <c r="AI163" i="4"/>
  <c r="AM163" i="4"/>
  <c r="AN163" i="4" s="1"/>
  <c r="AI179" i="4"/>
  <c r="AM179" i="4"/>
  <c r="AN179" i="4" s="1"/>
  <c r="AI195" i="4"/>
  <c r="AM195" i="4"/>
  <c r="AN195" i="4" s="1"/>
  <c r="AM172" i="4"/>
  <c r="AN172" i="4" s="1"/>
  <c r="AI172" i="4"/>
  <c r="AM201" i="4"/>
  <c r="AI201" i="4"/>
  <c r="AM20" i="4"/>
  <c r="AN20" i="4" s="1"/>
  <c r="AM43" i="4"/>
  <c r="AN43" i="4" s="1"/>
  <c r="AI51" i="4"/>
  <c r="AI63" i="4"/>
  <c r="AM75" i="4"/>
  <c r="AN75" i="4" s="1"/>
  <c r="AI83" i="4"/>
  <c r="AJ83" i="4" s="1"/>
  <c r="AI95" i="4"/>
  <c r="AI24" i="4"/>
  <c r="AI56" i="4"/>
  <c r="AI88" i="4"/>
  <c r="AI146" i="4"/>
  <c r="AM40" i="4"/>
  <c r="AN40" i="4" s="1"/>
  <c r="AM104" i="4"/>
  <c r="AN104" i="4" s="1"/>
  <c r="AM152" i="4"/>
  <c r="AN152" i="4" s="1"/>
  <c r="AM21" i="4"/>
  <c r="AM69" i="4"/>
  <c r="AN69" i="4" s="1"/>
  <c r="AM101" i="4"/>
  <c r="AN101" i="4" s="1"/>
  <c r="AM133" i="4"/>
  <c r="AN133" i="4" s="1"/>
  <c r="AM165" i="4"/>
  <c r="AN165" i="4" s="1"/>
  <c r="AM197" i="4"/>
  <c r="AN197" i="4" s="1"/>
  <c r="AM46" i="4"/>
  <c r="AN46" i="4" s="1"/>
  <c r="AM62" i="4"/>
  <c r="AN62" i="4" s="1"/>
  <c r="AM94" i="4"/>
  <c r="AN94" i="4" s="1"/>
  <c r="AI94" i="4"/>
  <c r="AJ142" i="4"/>
  <c r="AQ142" i="4" s="1"/>
  <c r="AR142" i="4" s="1"/>
  <c r="AM142" i="4"/>
  <c r="AI174" i="4"/>
  <c r="AI190" i="4"/>
  <c r="AJ31" i="4"/>
  <c r="AQ31" i="4" s="1"/>
  <c r="AR31" i="4" s="1"/>
  <c r="AM31" i="4"/>
  <c r="AM47" i="4"/>
  <c r="AM79" i="4"/>
  <c r="AJ111" i="4"/>
  <c r="AQ111" i="4" s="1"/>
  <c r="AM111" i="4"/>
  <c r="AJ143" i="4"/>
  <c r="AQ143" i="4" s="1"/>
  <c r="AM143" i="4"/>
  <c r="AI175" i="4"/>
  <c r="AI207" i="4"/>
  <c r="AM32" i="4"/>
  <c r="AN32" i="4" s="1"/>
  <c r="AM48" i="4"/>
  <c r="AN48" i="4" s="1"/>
  <c r="AM64" i="4"/>
  <c r="AN64" i="4" s="1"/>
  <c r="AM80" i="4"/>
  <c r="AN80" i="4" s="1"/>
  <c r="AM96" i="4"/>
  <c r="AN96" i="4" s="1"/>
  <c r="AM112" i="4"/>
  <c r="AN112" i="4" s="1"/>
  <c r="AM128" i="4"/>
  <c r="AN128" i="4" s="1"/>
  <c r="AM144" i="4"/>
  <c r="AN144" i="4" s="1"/>
  <c r="AM160" i="4"/>
  <c r="AN160" i="4" s="1"/>
  <c r="AM180" i="4"/>
  <c r="AN180" i="4" s="1"/>
  <c r="AI180" i="4"/>
  <c r="AJ180" i="4" s="1"/>
  <c r="AM208" i="4"/>
  <c r="AN208" i="4" s="1"/>
  <c r="AM29" i="4"/>
  <c r="AN29" i="4" s="1"/>
  <c r="AM45" i="4"/>
  <c r="AN45" i="4" s="1"/>
  <c r="AM61" i="4"/>
  <c r="AN61" i="4" s="1"/>
  <c r="AM77" i="4"/>
  <c r="AN77" i="4" s="1"/>
  <c r="AM93" i="4"/>
  <c r="AN93" i="4" s="1"/>
  <c r="AM109" i="4"/>
  <c r="AN109" i="4" s="1"/>
  <c r="AM125" i="4"/>
  <c r="AN125" i="4" s="1"/>
  <c r="AM141" i="4"/>
  <c r="AN141" i="4" s="1"/>
  <c r="AM157" i="4"/>
  <c r="AN157" i="4" s="1"/>
  <c r="AM173" i="4"/>
  <c r="AN173" i="4" s="1"/>
  <c r="AM189" i="4"/>
  <c r="AN189" i="4" s="1"/>
  <c r="AM22" i="4"/>
  <c r="AN22" i="4" s="1"/>
  <c r="AM38" i="4"/>
  <c r="AN38" i="4" s="1"/>
  <c r="AM54" i="4"/>
  <c r="AN54" i="4" s="1"/>
  <c r="AI54" i="4"/>
  <c r="AM70" i="4"/>
  <c r="AN70" i="4" s="1"/>
  <c r="AI70" i="4"/>
  <c r="AM86" i="4"/>
  <c r="AN86" i="4" s="1"/>
  <c r="AI86" i="4"/>
  <c r="AM102" i="4"/>
  <c r="AN102" i="4" s="1"/>
  <c r="AI102" i="4"/>
  <c r="AM118" i="4"/>
  <c r="AI118" i="4"/>
  <c r="AM134" i="4"/>
  <c r="AI134" i="4"/>
  <c r="AM150" i="4"/>
  <c r="AM166" i="4"/>
  <c r="AI182" i="4"/>
  <c r="AM182" i="4"/>
  <c r="AI198" i="4"/>
  <c r="AM23" i="4"/>
  <c r="AN23" i="4" s="1"/>
  <c r="AJ39" i="4"/>
  <c r="AM39" i="4"/>
  <c r="AN39" i="4" s="1"/>
  <c r="AM55" i="4"/>
  <c r="AN55" i="4" s="1"/>
  <c r="AJ71" i="4"/>
  <c r="AM71" i="4"/>
  <c r="AN71" i="4" s="1"/>
  <c r="AM87" i="4"/>
  <c r="AN87" i="4" s="1"/>
  <c r="AM103" i="4"/>
  <c r="AN103" i="4" s="1"/>
  <c r="AJ119" i="4"/>
  <c r="AM119" i="4"/>
  <c r="AN119" i="4" s="1"/>
  <c r="AM135" i="4"/>
  <c r="AN135" i="4" s="1"/>
  <c r="AJ151" i="4"/>
  <c r="AQ151" i="4" s="1"/>
  <c r="AM151" i="4"/>
  <c r="AM167" i="4"/>
  <c r="AN167" i="4" s="1"/>
  <c r="AI183" i="4"/>
  <c r="AI199" i="4"/>
  <c r="AM188" i="4"/>
  <c r="AN188" i="4" s="1"/>
  <c r="AI188" i="4"/>
  <c r="AI23" i="4"/>
  <c r="AI55" i="4"/>
  <c r="AI87" i="4"/>
  <c r="AI127" i="4"/>
  <c r="AI159" i="4"/>
  <c r="AM191" i="4"/>
  <c r="AI62" i="4"/>
  <c r="AI150" i="4"/>
  <c r="AI32" i="4"/>
  <c r="AI64" i="4"/>
  <c r="AJ64" i="4" s="1"/>
  <c r="AI96" i="4"/>
  <c r="AJ96" i="4" s="1"/>
  <c r="AI128" i="4"/>
  <c r="AI160" i="4"/>
  <c r="AI192" i="4"/>
  <c r="AI37" i="4"/>
  <c r="AI69" i="4"/>
  <c r="AI101" i="4"/>
  <c r="AI133" i="4"/>
  <c r="AI165" i="4"/>
  <c r="AI197" i="4"/>
  <c r="AI66" i="4"/>
  <c r="AI166" i="4"/>
  <c r="AI72" i="4"/>
  <c r="AM120" i="4"/>
  <c r="AN120" i="4" s="1"/>
  <c r="AM168" i="4"/>
  <c r="AN168" i="4" s="1"/>
  <c r="AM53" i="4"/>
  <c r="AN53" i="4" s="1"/>
  <c r="AM149" i="4"/>
  <c r="AN149" i="4" s="1"/>
  <c r="AJ126" i="4"/>
  <c r="AQ126" i="4" s="1"/>
  <c r="AM126" i="4"/>
  <c r="AI36" i="4"/>
  <c r="AM36" i="4"/>
  <c r="AN36" i="4" s="1"/>
  <c r="AI52" i="4"/>
  <c r="AJ52" i="4" s="1"/>
  <c r="AM52" i="4"/>
  <c r="AN52" i="4" s="1"/>
  <c r="AI68" i="4"/>
  <c r="AJ68" i="4" s="1"/>
  <c r="AM68" i="4"/>
  <c r="AN68" i="4" s="1"/>
  <c r="AI84" i="4"/>
  <c r="AM84" i="4"/>
  <c r="AN84" i="4" s="1"/>
  <c r="AM100" i="4"/>
  <c r="AN100" i="4" s="1"/>
  <c r="AI100" i="4"/>
  <c r="AI116" i="4"/>
  <c r="AM116" i="4"/>
  <c r="AN116" i="4" s="1"/>
  <c r="AM132" i="4"/>
  <c r="AN132" i="4" s="1"/>
  <c r="AI132" i="4"/>
  <c r="AM148" i="4"/>
  <c r="AN148" i="4" s="1"/>
  <c r="AI148" i="4"/>
  <c r="AM164" i="4"/>
  <c r="AN164" i="4" s="1"/>
  <c r="AI164" i="4"/>
  <c r="AM184" i="4"/>
  <c r="AN184" i="4" s="1"/>
  <c r="AM205" i="4"/>
  <c r="AN205" i="4" s="1"/>
  <c r="AM33" i="4"/>
  <c r="AN33" i="4" s="1"/>
  <c r="AI33" i="4"/>
  <c r="AM49" i="4"/>
  <c r="AN49" i="4" s="1"/>
  <c r="AI49" i="4"/>
  <c r="AM65" i="4"/>
  <c r="AN65" i="4" s="1"/>
  <c r="AI65" i="4"/>
  <c r="AM81" i="4"/>
  <c r="AN81" i="4" s="1"/>
  <c r="AI81" i="4"/>
  <c r="AM97" i="4"/>
  <c r="AN97" i="4" s="1"/>
  <c r="AI97" i="4"/>
  <c r="AM113" i="4"/>
  <c r="AN113" i="4" s="1"/>
  <c r="AI113" i="4"/>
  <c r="AM129" i="4"/>
  <c r="AN129" i="4" s="1"/>
  <c r="AI129" i="4"/>
  <c r="AM145" i="4"/>
  <c r="AN145" i="4" s="1"/>
  <c r="AI145" i="4"/>
  <c r="AM161" i="4"/>
  <c r="AN161" i="4" s="1"/>
  <c r="AI161" i="4"/>
  <c r="AM177" i="4"/>
  <c r="AN177" i="4" s="1"/>
  <c r="AI177" i="4"/>
  <c r="AM193" i="4"/>
  <c r="AN193" i="4" s="1"/>
  <c r="AI193" i="4"/>
  <c r="AM26" i="4"/>
  <c r="AN26" i="4" s="1"/>
  <c r="AI26" i="4"/>
  <c r="AM42" i="4"/>
  <c r="AN42" i="4" s="1"/>
  <c r="AM58" i="4"/>
  <c r="AN58" i="4" s="1"/>
  <c r="AI58" i="4"/>
  <c r="AM74" i="4"/>
  <c r="AN74" i="4" s="1"/>
  <c r="AM90" i="4"/>
  <c r="AN90" i="4" s="1"/>
  <c r="AM106" i="4"/>
  <c r="AN106" i="4" s="1"/>
  <c r="AM122" i="4"/>
  <c r="AN122" i="4" s="1"/>
  <c r="AM138" i="4"/>
  <c r="AN138" i="4" s="1"/>
  <c r="AI138" i="4"/>
  <c r="AM154" i="4"/>
  <c r="AN154" i="4" s="1"/>
  <c r="AI154" i="4"/>
  <c r="AM170" i="4"/>
  <c r="AN170" i="4" s="1"/>
  <c r="AI186" i="4"/>
  <c r="AM186" i="4"/>
  <c r="AN186" i="4" s="1"/>
  <c r="AI202" i="4"/>
  <c r="AM202" i="4"/>
  <c r="AN202" i="4" s="1"/>
  <c r="AJ43" i="4"/>
  <c r="AQ43" i="4" s="1"/>
  <c r="AJ75" i="4"/>
  <c r="AI107" i="4"/>
  <c r="AJ107" i="4" s="1"/>
  <c r="AM107" i="4"/>
  <c r="AN107" i="4" s="1"/>
  <c r="AI123" i="4"/>
  <c r="AM123" i="4"/>
  <c r="AN123" i="4" s="1"/>
  <c r="AI139" i="4"/>
  <c r="AM139" i="4"/>
  <c r="AN139" i="4" s="1"/>
  <c r="AI155" i="4"/>
  <c r="AM155" i="4"/>
  <c r="AN155" i="4" s="1"/>
  <c r="AI171" i="4"/>
  <c r="AM171" i="4"/>
  <c r="AN171" i="4" s="1"/>
  <c r="AI187" i="4"/>
  <c r="AM187" i="4"/>
  <c r="AN187" i="4" s="1"/>
  <c r="AM27" i="4"/>
  <c r="AI47" i="4"/>
  <c r="AM59" i="4"/>
  <c r="AN59" i="4" s="1"/>
  <c r="AI79" i="4"/>
  <c r="AM91" i="4"/>
  <c r="AN91" i="4" s="1"/>
  <c r="AI103" i="4"/>
  <c r="AI135" i="4"/>
  <c r="AI167" i="4"/>
  <c r="AM199" i="4"/>
  <c r="AN199" i="4" s="1"/>
  <c r="AM174" i="4"/>
  <c r="AI40" i="4"/>
  <c r="AM72" i="4"/>
  <c r="AN72" i="4" s="1"/>
  <c r="AI104" i="4"/>
  <c r="AI136" i="4"/>
  <c r="AI168" i="4"/>
  <c r="AI200" i="4"/>
  <c r="AI98" i="4"/>
  <c r="AM194" i="4"/>
  <c r="AN194" i="4" s="1"/>
  <c r="AI45" i="4"/>
  <c r="AI77" i="4"/>
  <c r="AI109" i="4"/>
  <c r="AI141" i="4"/>
  <c r="AI173" i="4"/>
  <c r="AI205" i="4"/>
  <c r="AI90" i="4"/>
  <c r="AM190" i="4"/>
  <c r="AM203" i="4"/>
  <c r="AN203" i="4" s="1"/>
  <c r="AI196" i="4"/>
  <c r="AI203" i="4"/>
  <c r="AM196" i="4"/>
  <c r="K9" i="4"/>
  <c r="BE9" i="4" s="1"/>
  <c r="D215" i="4"/>
  <c r="D216" i="4" s="1"/>
  <c r="K10" i="4" s="1"/>
  <c r="BE10" i="4" s="1"/>
  <c r="AJ36" i="4"/>
  <c r="AJ121" i="4"/>
  <c r="AJ176" i="4"/>
  <c r="AJ34" i="4"/>
  <c r="AJ108" i="4"/>
  <c r="AJ57" i="4"/>
  <c r="AJ27" i="4"/>
  <c r="AJ184" i="4"/>
  <c r="AJ153" i="4"/>
  <c r="AJ91" i="4"/>
  <c r="AJ20" i="4"/>
  <c r="X20" i="4" s="1"/>
  <c r="AJ28" i="4"/>
  <c r="AJ124" i="4"/>
  <c r="AJ67" i="4"/>
  <c r="AJ59" i="4"/>
  <c r="AR151" i="4"/>
  <c r="AJ48" i="4"/>
  <c r="AJ80" i="4"/>
  <c r="AJ29" i="4"/>
  <c r="AJ61" i="4"/>
  <c r="AJ93" i="4"/>
  <c r="AJ189" i="4"/>
  <c r="AJ35" i="4"/>
  <c r="AR111" i="4"/>
  <c r="AR143" i="4"/>
  <c r="AJ114" i="4"/>
  <c r="AJ146" i="4"/>
  <c r="AJ51" i="4"/>
  <c r="AJ82" i="4"/>
  <c r="AN183" i="4"/>
  <c r="AN151" i="4"/>
  <c r="AN201" i="4"/>
  <c r="AN99" i="4"/>
  <c r="AB212" i="4"/>
  <c r="D20" i="4"/>
  <c r="AN27" i="4" l="1"/>
  <c r="Y27" i="4" s="1"/>
  <c r="X27" i="4"/>
  <c r="Y29" i="4"/>
  <c r="AT29" i="4" s="1"/>
  <c r="AZ29" i="4" s="1"/>
  <c r="AQ29" i="4"/>
  <c r="Y93" i="4"/>
  <c r="AT93" i="4" s="1"/>
  <c r="AZ93" i="4" s="1"/>
  <c r="BA93" i="4" s="1"/>
  <c r="AQ93" i="4"/>
  <c r="AR93" i="4" s="1"/>
  <c r="Y59" i="4"/>
  <c r="AT59" i="4" s="1"/>
  <c r="AZ59" i="4" s="1"/>
  <c r="AQ59" i="4"/>
  <c r="AR59" i="4" s="1"/>
  <c r="Y82" i="4"/>
  <c r="AT82" i="4" s="1"/>
  <c r="AZ82" i="4" s="1"/>
  <c r="AQ82" i="4"/>
  <c r="Y114" i="4"/>
  <c r="AT114" i="4" s="1"/>
  <c r="AZ114" i="4" s="1"/>
  <c r="AQ114" i="4"/>
  <c r="AR114" i="4" s="1"/>
  <c r="Y35" i="4"/>
  <c r="AT35" i="4" s="1"/>
  <c r="AZ35" i="4" s="1"/>
  <c r="AQ35" i="4"/>
  <c r="Y189" i="4"/>
  <c r="AT189" i="4" s="1"/>
  <c r="AZ189" i="4" s="1"/>
  <c r="AQ189" i="4"/>
  <c r="AR189" i="4" s="1"/>
  <c r="Y61" i="4"/>
  <c r="AT61" i="4" s="1"/>
  <c r="AZ61" i="4" s="1"/>
  <c r="AQ61" i="4"/>
  <c r="AR61" i="4" s="1"/>
  <c r="Y80" i="4"/>
  <c r="AT80" i="4" s="1"/>
  <c r="AZ80" i="4" s="1"/>
  <c r="AQ80" i="4"/>
  <c r="Y48" i="4"/>
  <c r="AT48" i="4" s="1"/>
  <c r="AZ48" i="4" s="1"/>
  <c r="AQ48" i="4"/>
  <c r="Y67" i="4"/>
  <c r="AT67" i="4" s="1"/>
  <c r="AZ67" i="4" s="1"/>
  <c r="AQ67" i="4"/>
  <c r="AR67" i="4" s="1"/>
  <c r="Y91" i="4"/>
  <c r="AT91" i="4" s="1"/>
  <c r="AZ91" i="4" s="1"/>
  <c r="AQ91" i="4"/>
  <c r="AQ184" i="4"/>
  <c r="AR184" i="4" s="1"/>
  <c r="AQ27" i="4"/>
  <c r="AR27" i="4" s="1"/>
  <c r="Y176" i="4"/>
  <c r="AT176" i="4" s="1"/>
  <c r="AZ176" i="4" s="1"/>
  <c r="AQ176" i="4"/>
  <c r="AJ205" i="4"/>
  <c r="AQ205" i="4" s="1"/>
  <c r="AR205" i="4" s="1"/>
  <c r="Y75" i="4"/>
  <c r="AT75" i="4" s="1"/>
  <c r="AZ75" i="4" s="1"/>
  <c r="AQ96" i="4"/>
  <c r="Y119" i="4"/>
  <c r="AT119" i="4" s="1"/>
  <c r="AZ119" i="4" s="1"/>
  <c r="Y71" i="4"/>
  <c r="AT71" i="4" s="1"/>
  <c r="AZ71" i="4" s="1"/>
  <c r="AQ180" i="4"/>
  <c r="AQ146" i="4"/>
  <c r="AQ51" i="4"/>
  <c r="AQ194" i="4"/>
  <c r="AQ130" i="4"/>
  <c r="AQ50" i="4"/>
  <c r="AR50" i="4" s="1"/>
  <c r="AQ34" i="4"/>
  <c r="AR34" i="4" s="1"/>
  <c r="AQ185" i="4"/>
  <c r="AR185" i="4" s="1"/>
  <c r="AQ153" i="4"/>
  <c r="AQ121" i="4"/>
  <c r="AQ105" i="4"/>
  <c r="AR105" i="4" s="1"/>
  <c r="AQ89" i="4"/>
  <c r="AR89" i="4" s="1"/>
  <c r="AQ57" i="4"/>
  <c r="AR57" i="4" s="1"/>
  <c r="AQ41" i="4"/>
  <c r="AQ25" i="4"/>
  <c r="AR25" i="4" s="1"/>
  <c r="AQ124" i="4"/>
  <c r="AR124" i="4" s="1"/>
  <c r="AQ119" i="4"/>
  <c r="AR119" i="4" s="1"/>
  <c r="AQ71" i="4"/>
  <c r="AR71" i="4" s="1"/>
  <c r="AQ107" i="4"/>
  <c r="AR107" i="4" s="1"/>
  <c r="AR43" i="4"/>
  <c r="AQ68" i="4"/>
  <c r="AR68" i="4" s="1"/>
  <c r="AQ52" i="4"/>
  <c r="AQ36" i="4"/>
  <c r="AR36" i="4" s="1"/>
  <c r="AR126" i="4"/>
  <c r="AQ64" i="4"/>
  <c r="AR64" i="4" s="1"/>
  <c r="Y151" i="4"/>
  <c r="AT151" i="4" s="1"/>
  <c r="AZ151" i="4" s="1"/>
  <c r="Y39" i="4"/>
  <c r="AT39" i="4" s="1"/>
  <c r="AZ39" i="4" s="1"/>
  <c r="AQ83" i="4"/>
  <c r="AR83" i="4" s="1"/>
  <c r="AQ210" i="4"/>
  <c r="AQ162" i="4"/>
  <c r="AR162" i="4" s="1"/>
  <c r="AQ108" i="4"/>
  <c r="AR108" i="4" s="1"/>
  <c r="AQ60" i="4"/>
  <c r="AR60" i="4" s="1"/>
  <c r="AQ28" i="4"/>
  <c r="AQ75" i="4"/>
  <c r="AR75" i="4" s="1"/>
  <c r="AQ39" i="4"/>
  <c r="AR39" i="4" s="1"/>
  <c r="AQ20" i="4"/>
  <c r="AR20" i="4" s="1"/>
  <c r="AJ77" i="4"/>
  <c r="AQ77" i="4" s="1"/>
  <c r="AR77" i="4" s="1"/>
  <c r="AJ45" i="4"/>
  <c r="Y45" i="4" s="1"/>
  <c r="AT45" i="4" s="1"/>
  <c r="AZ45" i="4" s="1"/>
  <c r="AJ203" i="4"/>
  <c r="Y203" i="4" s="1"/>
  <c r="AT203" i="4" s="1"/>
  <c r="AZ203" i="4" s="1"/>
  <c r="AJ109" i="4"/>
  <c r="AQ109" i="4" s="1"/>
  <c r="AR109" i="4" s="1"/>
  <c r="AJ98" i="4"/>
  <c r="AQ98" i="4" s="1"/>
  <c r="AR98" i="4" s="1"/>
  <c r="AJ171" i="4"/>
  <c r="AQ171" i="4" s="1"/>
  <c r="AR171" i="4" s="1"/>
  <c r="Y107" i="4"/>
  <c r="AT107" i="4" s="1"/>
  <c r="AZ107" i="4" s="1"/>
  <c r="AJ84" i="4"/>
  <c r="AQ84" i="4" s="1"/>
  <c r="AR84" i="4" s="1"/>
  <c r="Y52" i="4"/>
  <c r="AT52" i="4" s="1"/>
  <c r="AZ52" i="4" s="1"/>
  <c r="AJ150" i="4"/>
  <c r="AJ127" i="4"/>
  <c r="AJ188" i="4"/>
  <c r="AQ188" i="4" s="1"/>
  <c r="AJ182" i="4"/>
  <c r="Y83" i="4"/>
  <c r="AT83" i="4" s="1"/>
  <c r="AZ83" i="4" s="1"/>
  <c r="AJ172" i="4"/>
  <c r="Y172" i="4" s="1"/>
  <c r="AT172" i="4" s="1"/>
  <c r="AZ172" i="4" s="1"/>
  <c r="Y210" i="4"/>
  <c r="AT210" i="4" s="1"/>
  <c r="AZ210" i="4" s="1"/>
  <c r="Y162" i="4"/>
  <c r="AT162" i="4" s="1"/>
  <c r="AZ162" i="4" s="1"/>
  <c r="AJ92" i="4"/>
  <c r="AQ92" i="4" s="1"/>
  <c r="AR92" i="4" s="1"/>
  <c r="Y60" i="4"/>
  <c r="AT60" i="4" s="1"/>
  <c r="Y28" i="4"/>
  <c r="AT28" i="4" s="1"/>
  <c r="AZ28" i="4" s="1"/>
  <c r="AJ204" i="4"/>
  <c r="Y204" i="4" s="1"/>
  <c r="AT204" i="4" s="1"/>
  <c r="AZ204" i="4" s="1"/>
  <c r="Y184" i="4"/>
  <c r="AT184" i="4" s="1"/>
  <c r="Y43" i="4"/>
  <c r="AT43" i="4" s="1"/>
  <c r="AZ43" i="4" s="1"/>
  <c r="BA43" i="4" s="1"/>
  <c r="AJ196" i="4"/>
  <c r="AJ167" i="4"/>
  <c r="AQ167" i="4" s="1"/>
  <c r="AR167" i="4" s="1"/>
  <c r="AJ79" i="4"/>
  <c r="AJ100" i="4"/>
  <c r="AQ100" i="4" s="1"/>
  <c r="AR100" i="4" s="1"/>
  <c r="Y96" i="4"/>
  <c r="AT96" i="4" s="1"/>
  <c r="AZ96" i="4" s="1"/>
  <c r="AJ87" i="4"/>
  <c r="AQ87" i="4" s="1"/>
  <c r="AJ118" i="4"/>
  <c r="Y180" i="4"/>
  <c r="AT180" i="4" s="1"/>
  <c r="AZ180" i="4" s="1"/>
  <c r="AJ175" i="4"/>
  <c r="AJ179" i="4"/>
  <c r="Y179" i="4" s="1"/>
  <c r="AT179" i="4" s="1"/>
  <c r="AJ115" i="4"/>
  <c r="Y115" i="4" s="1"/>
  <c r="AT115" i="4" s="1"/>
  <c r="AZ115" i="4" s="1"/>
  <c r="Y194" i="4"/>
  <c r="AT194" i="4" s="1"/>
  <c r="Y50" i="4"/>
  <c r="AT50" i="4" s="1"/>
  <c r="AZ50" i="4" s="1"/>
  <c r="BA50" i="4" s="1"/>
  <c r="AJ209" i="4"/>
  <c r="AQ209" i="4" s="1"/>
  <c r="AR209" i="4" s="1"/>
  <c r="AJ169" i="4"/>
  <c r="Y169" i="4" s="1"/>
  <c r="AT169" i="4" s="1"/>
  <c r="AJ137" i="4"/>
  <c r="AQ137" i="4" s="1"/>
  <c r="AR137" i="4" s="1"/>
  <c r="Y105" i="4"/>
  <c r="AT105" i="4" s="1"/>
  <c r="AZ105" i="4" s="1"/>
  <c r="AJ73" i="4"/>
  <c r="AQ73" i="4" s="1"/>
  <c r="AR73" i="4" s="1"/>
  <c r="Y41" i="4"/>
  <c r="AT41" i="4" s="1"/>
  <c r="AZ41" i="4" s="1"/>
  <c r="AJ158" i="4"/>
  <c r="AQ158" i="4" s="1"/>
  <c r="AJ200" i="4"/>
  <c r="AQ200" i="4" s="1"/>
  <c r="AR200" i="4" s="1"/>
  <c r="AJ135" i="4"/>
  <c r="Y135" i="4" s="1"/>
  <c r="AT135" i="4" s="1"/>
  <c r="AZ135" i="4" s="1"/>
  <c r="AJ187" i="4"/>
  <c r="Y187" i="4" s="1"/>
  <c r="AT187" i="4" s="1"/>
  <c r="AJ155" i="4"/>
  <c r="AQ155" i="4" s="1"/>
  <c r="AR155" i="4" s="1"/>
  <c r="AJ123" i="4"/>
  <c r="AQ123" i="4" s="1"/>
  <c r="Y68" i="4"/>
  <c r="AT68" i="4" s="1"/>
  <c r="AZ68" i="4" s="1"/>
  <c r="Y36" i="4"/>
  <c r="AT36" i="4" s="1"/>
  <c r="AJ166" i="4"/>
  <c r="Y64" i="4"/>
  <c r="AT64" i="4" s="1"/>
  <c r="AZ64" i="4" s="1"/>
  <c r="AJ55" i="4"/>
  <c r="Y55" i="4" s="1"/>
  <c r="AT55" i="4" s="1"/>
  <c r="AZ55" i="4" s="1"/>
  <c r="AJ190" i="4"/>
  <c r="AJ201" i="4"/>
  <c r="AJ140" i="4"/>
  <c r="AQ140" i="4" s="1"/>
  <c r="AR140" i="4" s="1"/>
  <c r="Y108" i="4"/>
  <c r="AT108" i="4" s="1"/>
  <c r="AZ108" i="4" s="1"/>
  <c r="AJ76" i="4"/>
  <c r="AQ76" i="4" s="1"/>
  <c r="AR76" i="4" s="1"/>
  <c r="AJ44" i="4"/>
  <c r="AJ191" i="4"/>
  <c r="AJ103" i="4"/>
  <c r="Y103" i="4" s="1"/>
  <c r="AT103" i="4" s="1"/>
  <c r="AZ103" i="4" s="1"/>
  <c r="AJ47" i="4"/>
  <c r="AQ47" i="4" s="1"/>
  <c r="AJ66" i="4"/>
  <c r="Y66" i="4" s="1"/>
  <c r="AT66" i="4" s="1"/>
  <c r="AZ66" i="4" s="1"/>
  <c r="AJ32" i="4"/>
  <c r="Y32" i="4" s="1"/>
  <c r="AT32" i="4" s="1"/>
  <c r="AJ23" i="4"/>
  <c r="AQ23" i="4" s="1"/>
  <c r="AR23" i="4" s="1"/>
  <c r="AJ183" i="4"/>
  <c r="AJ134" i="4"/>
  <c r="AQ134" i="4" s="1"/>
  <c r="AJ174" i="4"/>
  <c r="AQ174" i="4" s="1"/>
  <c r="Y146" i="4"/>
  <c r="AT146" i="4" s="1"/>
  <c r="AZ146" i="4" s="1"/>
  <c r="AJ95" i="4"/>
  <c r="Y51" i="4"/>
  <c r="AT51" i="4" s="1"/>
  <c r="AZ51" i="4" s="1"/>
  <c r="AJ195" i="4"/>
  <c r="AJ163" i="4"/>
  <c r="Y163" i="4" s="1"/>
  <c r="AT163" i="4" s="1"/>
  <c r="AZ163" i="4" s="1"/>
  <c r="AJ131" i="4"/>
  <c r="AJ178" i="4"/>
  <c r="AQ178" i="4" s="1"/>
  <c r="AR178" i="4" s="1"/>
  <c r="Y130" i="4"/>
  <c r="AT130" i="4" s="1"/>
  <c r="Y34" i="4"/>
  <c r="AT34" i="4" s="1"/>
  <c r="AZ34" i="4" s="1"/>
  <c r="Y185" i="4"/>
  <c r="AT185" i="4" s="1"/>
  <c r="AZ185" i="4" s="1"/>
  <c r="Y153" i="4"/>
  <c r="AT153" i="4" s="1"/>
  <c r="AZ153" i="4" s="1"/>
  <c r="Y121" i="4"/>
  <c r="AT121" i="4" s="1"/>
  <c r="Y89" i="4"/>
  <c r="AT89" i="4" s="1"/>
  <c r="AZ89" i="4" s="1"/>
  <c r="Y57" i="4"/>
  <c r="AT57" i="4" s="1"/>
  <c r="AZ57" i="4" s="1"/>
  <c r="Y25" i="4"/>
  <c r="AJ156" i="4"/>
  <c r="Y156" i="4" s="1"/>
  <c r="AT156" i="4" s="1"/>
  <c r="AZ156" i="4" s="1"/>
  <c r="Y124" i="4"/>
  <c r="AT124" i="4" s="1"/>
  <c r="AZ124" i="4" s="1"/>
  <c r="AJ110" i="4"/>
  <c r="Y20" i="4"/>
  <c r="AN21" i="4"/>
  <c r="AJ159" i="4"/>
  <c r="AJ139" i="4"/>
  <c r="AJ199" i="4"/>
  <c r="AJ198" i="4"/>
  <c r="AJ207" i="4"/>
  <c r="AQ207" i="4" s="1"/>
  <c r="AJ147" i="4"/>
  <c r="AJ99" i="4"/>
  <c r="AJ206" i="4"/>
  <c r="AJ63" i="4"/>
  <c r="AQ63" i="4" s="1"/>
  <c r="AR153" i="4"/>
  <c r="AV29" i="4"/>
  <c r="AV67" i="4"/>
  <c r="AN143" i="4"/>
  <c r="Y143" i="4" s="1"/>
  <c r="AT143" i="4" s="1"/>
  <c r="AZ143" i="4" s="1"/>
  <c r="AN174" i="4"/>
  <c r="AJ202" i="4"/>
  <c r="Y202" i="4" s="1"/>
  <c r="AT202" i="4" s="1"/>
  <c r="AZ202" i="4" s="1"/>
  <c r="AJ149" i="4"/>
  <c r="AJ53" i="4"/>
  <c r="AJ136" i="4"/>
  <c r="Y136" i="4" s="1"/>
  <c r="AT136" i="4" s="1"/>
  <c r="AZ136" i="4" s="1"/>
  <c r="AJ40" i="4"/>
  <c r="Y40" i="4" s="1"/>
  <c r="AT40" i="4" s="1"/>
  <c r="AZ40" i="4" s="1"/>
  <c r="AJ186" i="4"/>
  <c r="Y186" i="4" s="1"/>
  <c r="AT186" i="4" s="1"/>
  <c r="AZ186" i="4" s="1"/>
  <c r="AN158" i="4"/>
  <c r="AN134" i="4"/>
  <c r="AJ90" i="4"/>
  <c r="Y90" i="4" s="1"/>
  <c r="AT90" i="4" s="1"/>
  <c r="AZ90" i="4" s="1"/>
  <c r="AN191" i="4"/>
  <c r="AJ30" i="4"/>
  <c r="Y30" i="4" s="1"/>
  <c r="AT30" i="4" s="1"/>
  <c r="AZ30" i="4" s="1"/>
  <c r="AJ117" i="4"/>
  <c r="Y117" i="4" s="1"/>
  <c r="AT117" i="4" s="1"/>
  <c r="AZ117" i="4" s="1"/>
  <c r="AJ21" i="4"/>
  <c r="AQ21" i="4" s="1"/>
  <c r="AJ104" i="4"/>
  <c r="Y104" i="4" s="1"/>
  <c r="AT104" i="4" s="1"/>
  <c r="AZ104" i="4" s="1"/>
  <c r="AJ33" i="4"/>
  <c r="Y33" i="4" s="1"/>
  <c r="AT33" i="4" s="1"/>
  <c r="AZ33" i="4" s="1"/>
  <c r="AJ70" i="4"/>
  <c r="Y70" i="4" s="1"/>
  <c r="AT70" i="4" s="1"/>
  <c r="AZ70" i="4" s="1"/>
  <c r="AN111" i="4"/>
  <c r="Y111" i="4" s="1"/>
  <c r="AT111" i="4" s="1"/>
  <c r="AZ111" i="4" s="1"/>
  <c r="AN159" i="4"/>
  <c r="AN31" i="4"/>
  <c r="Y31" i="4" s="1"/>
  <c r="AT31" i="4" s="1"/>
  <c r="AZ31" i="4" s="1"/>
  <c r="AN198" i="4"/>
  <c r="AJ170" i="4"/>
  <c r="AJ58" i="4"/>
  <c r="Y58" i="4" s="1"/>
  <c r="AT58" i="4" s="1"/>
  <c r="AZ58" i="4" s="1"/>
  <c r="AJ78" i="4"/>
  <c r="Y78" i="4" s="1"/>
  <c r="AT78" i="4" s="1"/>
  <c r="AZ78" i="4" s="1"/>
  <c r="AJ22" i="4"/>
  <c r="AJ173" i="4"/>
  <c r="Y173" i="4" s="1"/>
  <c r="AT173" i="4" s="1"/>
  <c r="AZ173" i="4" s="1"/>
  <c r="AJ141" i="4"/>
  <c r="Y141" i="4" s="1"/>
  <c r="AT141" i="4" s="1"/>
  <c r="AZ141" i="4" s="1"/>
  <c r="AJ208" i="4"/>
  <c r="AJ160" i="4"/>
  <c r="Y160" i="4" s="1"/>
  <c r="AT160" i="4" s="1"/>
  <c r="AZ160" i="4" s="1"/>
  <c r="AJ128" i="4"/>
  <c r="Y128" i="4" s="1"/>
  <c r="AT128" i="4" s="1"/>
  <c r="AZ128" i="4" s="1"/>
  <c r="AJ122" i="4"/>
  <c r="AJ161" i="4"/>
  <c r="Y161" i="4" s="1"/>
  <c r="AT161" i="4" s="1"/>
  <c r="AZ161" i="4" s="1"/>
  <c r="AJ132" i="4"/>
  <c r="Y132" i="4" s="1"/>
  <c r="AT132" i="4" s="1"/>
  <c r="AZ132" i="4" s="1"/>
  <c r="AJ113" i="4"/>
  <c r="AJ42" i="4"/>
  <c r="AJ97" i="4"/>
  <c r="Y97" i="4" s="1"/>
  <c r="AT97" i="4" s="1"/>
  <c r="AZ97" i="4" s="1"/>
  <c r="AN207" i="4"/>
  <c r="AN79" i="4"/>
  <c r="AN206" i="4"/>
  <c r="AN142" i="4"/>
  <c r="Y142" i="4" s="1"/>
  <c r="AT142" i="4" s="1"/>
  <c r="AZ142" i="4" s="1"/>
  <c r="AN127" i="4"/>
  <c r="Y127" i="4" s="1"/>
  <c r="AT127" i="4" s="1"/>
  <c r="AZ127" i="4" s="1"/>
  <c r="AN182" i="4"/>
  <c r="AN118" i="4"/>
  <c r="AJ138" i="4"/>
  <c r="Y138" i="4" s="1"/>
  <c r="AT138" i="4" s="1"/>
  <c r="AZ138" i="4" s="1"/>
  <c r="AN196" i="4"/>
  <c r="AR194" i="4"/>
  <c r="AR52" i="4"/>
  <c r="AJ46" i="4"/>
  <c r="AJ197" i="4"/>
  <c r="Y197" i="4" s="1"/>
  <c r="AT197" i="4" s="1"/>
  <c r="AZ197" i="4" s="1"/>
  <c r="AJ165" i="4"/>
  <c r="Y165" i="4" s="1"/>
  <c r="AT165" i="4" s="1"/>
  <c r="AZ165" i="4" s="1"/>
  <c r="AJ133" i="4"/>
  <c r="Y133" i="4" s="1"/>
  <c r="AT133" i="4" s="1"/>
  <c r="AZ133" i="4" s="1"/>
  <c r="AJ101" i="4"/>
  <c r="Y101" i="4" s="1"/>
  <c r="AT101" i="4" s="1"/>
  <c r="AZ101" i="4" s="1"/>
  <c r="AJ69" i="4"/>
  <c r="Y69" i="4" s="1"/>
  <c r="AT69" i="4" s="1"/>
  <c r="AZ69" i="4" s="1"/>
  <c r="AJ37" i="4"/>
  <c r="Y37" i="4" s="1"/>
  <c r="AT37" i="4" s="1"/>
  <c r="AZ37" i="4" s="1"/>
  <c r="AJ192" i="4"/>
  <c r="Y192" i="4" s="1"/>
  <c r="AT192" i="4" s="1"/>
  <c r="AZ192" i="4" s="1"/>
  <c r="AJ152" i="4"/>
  <c r="AJ120" i="4"/>
  <c r="AJ88" i="4"/>
  <c r="Y88" i="4" s="1"/>
  <c r="AT88" i="4" s="1"/>
  <c r="AZ88" i="4" s="1"/>
  <c r="AJ56" i="4"/>
  <c r="Y56" i="4" s="1"/>
  <c r="AT56" i="4" s="1"/>
  <c r="AZ56" i="4" s="1"/>
  <c r="AJ24" i="4"/>
  <c r="Y24" i="4" s="1"/>
  <c r="AJ86" i="4"/>
  <c r="Y86" i="4" s="1"/>
  <c r="AT86" i="4" s="1"/>
  <c r="AZ86" i="4" s="1"/>
  <c r="AJ129" i="4"/>
  <c r="Y129" i="4" s="1"/>
  <c r="AT129" i="4" s="1"/>
  <c r="AZ129" i="4" s="1"/>
  <c r="AJ62" i="4"/>
  <c r="Y62" i="4" s="1"/>
  <c r="AT62" i="4" s="1"/>
  <c r="AZ62" i="4" s="1"/>
  <c r="AJ81" i="4"/>
  <c r="Y81" i="4" s="1"/>
  <c r="AT81" i="4" s="1"/>
  <c r="AZ81" i="4" s="1"/>
  <c r="AJ145" i="4"/>
  <c r="Y145" i="4" s="1"/>
  <c r="AT145" i="4" s="1"/>
  <c r="AZ145" i="4" s="1"/>
  <c r="AJ65" i="4"/>
  <c r="Y65" i="4" s="1"/>
  <c r="AT65" i="4" s="1"/>
  <c r="AZ65" i="4" s="1"/>
  <c r="AN63" i="4"/>
  <c r="AN150" i="4"/>
  <c r="AJ181" i="4"/>
  <c r="Y181" i="4" s="1"/>
  <c r="AT181" i="4" s="1"/>
  <c r="AZ181" i="4" s="1"/>
  <c r="AJ85" i="4"/>
  <c r="Y85" i="4" s="1"/>
  <c r="AT85" i="4" s="1"/>
  <c r="AZ85" i="4" s="1"/>
  <c r="AJ168" i="4"/>
  <c r="Y168" i="4" s="1"/>
  <c r="AT168" i="4" s="1"/>
  <c r="AZ168" i="4" s="1"/>
  <c r="AJ72" i="4"/>
  <c r="Y72" i="4" s="1"/>
  <c r="AT72" i="4" s="1"/>
  <c r="AZ72" i="4" s="1"/>
  <c r="AJ177" i="4"/>
  <c r="Y177" i="4" s="1"/>
  <c r="AT177" i="4" s="1"/>
  <c r="AZ177" i="4" s="1"/>
  <c r="AJ116" i="4"/>
  <c r="Y116" i="4" s="1"/>
  <c r="AT116" i="4" s="1"/>
  <c r="AZ116" i="4" s="1"/>
  <c r="AJ193" i="4"/>
  <c r="Y193" i="4" s="1"/>
  <c r="AT193" i="4" s="1"/>
  <c r="AZ193" i="4" s="1"/>
  <c r="AJ94" i="4"/>
  <c r="Y94" i="4" s="1"/>
  <c r="AT94" i="4" s="1"/>
  <c r="AZ94" i="4" s="1"/>
  <c r="AV194" i="4"/>
  <c r="AN175" i="4"/>
  <c r="AN47" i="4"/>
  <c r="AN190" i="4"/>
  <c r="AN126" i="4"/>
  <c r="Y126" i="4" s="1"/>
  <c r="AT126" i="4" s="1"/>
  <c r="AZ126" i="4" s="1"/>
  <c r="AN110" i="4"/>
  <c r="AN95" i="4"/>
  <c r="Y95" i="4" s="1"/>
  <c r="AT95" i="4" s="1"/>
  <c r="AZ95" i="4" s="1"/>
  <c r="AN166" i="4"/>
  <c r="Y166" i="4" s="1"/>
  <c r="AT166" i="4" s="1"/>
  <c r="AZ166" i="4" s="1"/>
  <c r="AJ106" i="4"/>
  <c r="AJ74" i="4"/>
  <c r="AJ38" i="4"/>
  <c r="AJ157" i="4"/>
  <c r="AJ125" i="4"/>
  <c r="AJ144" i="4"/>
  <c r="AJ112" i="4"/>
  <c r="AJ54" i="4"/>
  <c r="Y54" i="4" s="1"/>
  <c r="AT54" i="4" s="1"/>
  <c r="AZ54" i="4" s="1"/>
  <c r="AJ102" i="4"/>
  <c r="Y102" i="4" s="1"/>
  <c r="AT102" i="4" s="1"/>
  <c r="AZ102" i="4" s="1"/>
  <c r="AJ49" i="4"/>
  <c r="Y49" i="4" s="1"/>
  <c r="AT49" i="4" s="1"/>
  <c r="AZ49" i="4" s="1"/>
  <c r="AJ26" i="4"/>
  <c r="Y26" i="4" s="1"/>
  <c r="AT26" i="4" s="1"/>
  <c r="AZ26" i="4" s="1"/>
  <c r="AJ164" i="4"/>
  <c r="Y164" i="4" s="1"/>
  <c r="AT164" i="4" s="1"/>
  <c r="AZ164" i="4" s="1"/>
  <c r="AJ148" i="4"/>
  <c r="Y148" i="4" s="1"/>
  <c r="AT148" i="4" s="1"/>
  <c r="AZ148" i="4" s="1"/>
  <c r="AJ154" i="4"/>
  <c r="Y154" i="4" s="1"/>
  <c r="AT154" i="4" s="1"/>
  <c r="AZ154" i="4" s="1"/>
  <c r="AR176" i="4"/>
  <c r="AR41" i="4"/>
  <c r="AR29" i="4"/>
  <c r="AR48" i="4"/>
  <c r="AR80" i="4"/>
  <c r="AR130" i="4"/>
  <c r="AR121" i="4"/>
  <c r="AR91" i="4"/>
  <c r="AR35" i="4"/>
  <c r="AR28" i="4"/>
  <c r="AR96" i="4"/>
  <c r="AR210" i="4"/>
  <c r="AR146" i="4"/>
  <c r="AR51" i="4"/>
  <c r="AR180" i="4"/>
  <c r="AR82" i="4"/>
  <c r="AV93" i="4" l="1"/>
  <c r="BH93" i="4" s="1"/>
  <c r="BJ93" i="4" s="1"/>
  <c r="Y118" i="4"/>
  <c r="AT118" i="4" s="1"/>
  <c r="AZ118" i="4" s="1"/>
  <c r="AV57" i="4"/>
  <c r="AV50" i="4"/>
  <c r="AV107" i="4"/>
  <c r="Y158" i="4"/>
  <c r="AT158" i="4" s="1"/>
  <c r="AZ158" i="4" s="1"/>
  <c r="AV96" i="4"/>
  <c r="Y205" i="4"/>
  <c r="AT205" i="4" s="1"/>
  <c r="AZ205" i="4" s="1"/>
  <c r="AZ194" i="4"/>
  <c r="BA194" i="4" s="1"/>
  <c r="BH194" i="4" s="1"/>
  <c r="BJ194" i="4" s="1"/>
  <c r="AZ60" i="4"/>
  <c r="BA60" i="4" s="1"/>
  <c r="AV36" i="4"/>
  <c r="AZ36" i="4"/>
  <c r="AZ187" i="4"/>
  <c r="BA187" i="4" s="1"/>
  <c r="AV169" i="4"/>
  <c r="AZ169" i="4"/>
  <c r="AZ184" i="4"/>
  <c r="BA184" i="4" s="1"/>
  <c r="AV121" i="4"/>
  <c r="AZ121" i="4"/>
  <c r="AZ130" i="4"/>
  <c r="BA130" i="4" s="1"/>
  <c r="AZ32" i="4"/>
  <c r="BA32" i="4" s="1"/>
  <c r="AV179" i="4"/>
  <c r="AZ179" i="4"/>
  <c r="Y92" i="4"/>
  <c r="AT92" i="4" s="1"/>
  <c r="AZ92" i="4" s="1"/>
  <c r="BA92" i="4" s="1"/>
  <c r="Y84" i="4"/>
  <c r="AT84" i="4" s="1"/>
  <c r="AZ84" i="4" s="1"/>
  <c r="Y77" i="4"/>
  <c r="AT77" i="4" s="1"/>
  <c r="AZ77" i="4" s="1"/>
  <c r="Y190" i="4"/>
  <c r="AT190" i="4" s="1"/>
  <c r="AZ190" i="4" s="1"/>
  <c r="BA190" i="4" s="1"/>
  <c r="AV60" i="4"/>
  <c r="Y182" i="4"/>
  <c r="AT182" i="4" s="1"/>
  <c r="AZ182" i="4" s="1"/>
  <c r="BA182" i="4" s="1"/>
  <c r="Y76" i="4"/>
  <c r="AT76" i="4" s="1"/>
  <c r="AV115" i="4"/>
  <c r="BA115" i="4"/>
  <c r="Y178" i="4"/>
  <c r="AT178" i="4" s="1"/>
  <c r="Y191" i="4"/>
  <c r="AT191" i="4" s="1"/>
  <c r="AZ191" i="4" s="1"/>
  <c r="Y209" i="4"/>
  <c r="AT209" i="4" s="1"/>
  <c r="AZ209" i="4" s="1"/>
  <c r="BA209" i="4" s="1"/>
  <c r="AT27" i="4"/>
  <c r="AZ27" i="4" s="1"/>
  <c r="X21" i="4"/>
  <c r="Y23" i="4"/>
  <c r="Y200" i="4"/>
  <c r="AT200" i="4" s="1"/>
  <c r="AZ200" i="4" s="1"/>
  <c r="BA200" i="4" s="1"/>
  <c r="Y73" i="4"/>
  <c r="AT73" i="4" s="1"/>
  <c r="AZ73" i="4" s="1"/>
  <c r="Y100" i="4"/>
  <c r="AT100" i="4" s="1"/>
  <c r="Y112" i="4"/>
  <c r="AT112" i="4" s="1"/>
  <c r="AQ112" i="4"/>
  <c r="AR112" i="4" s="1"/>
  <c r="Y125" i="4"/>
  <c r="AT125" i="4" s="1"/>
  <c r="AZ125" i="4" s="1"/>
  <c r="AQ125" i="4"/>
  <c r="Y38" i="4"/>
  <c r="AT38" i="4" s="1"/>
  <c r="AQ38" i="4"/>
  <c r="AR38" i="4" s="1"/>
  <c r="Y106" i="4"/>
  <c r="AT106" i="4" s="1"/>
  <c r="AZ106" i="4" s="1"/>
  <c r="BA106" i="4" s="1"/>
  <c r="AQ106" i="4"/>
  <c r="AR106" i="4" s="1"/>
  <c r="Y152" i="4"/>
  <c r="AT152" i="4" s="1"/>
  <c r="AQ152" i="4"/>
  <c r="AR152" i="4" s="1"/>
  <c r="Y46" i="4"/>
  <c r="AT46" i="4" s="1"/>
  <c r="AZ46" i="4" s="1"/>
  <c r="BA46" i="4" s="1"/>
  <c r="AQ46" i="4"/>
  <c r="AR46" i="4" s="1"/>
  <c r="Y208" i="4"/>
  <c r="AT208" i="4" s="1"/>
  <c r="AZ208" i="4" s="1"/>
  <c r="AQ208" i="4"/>
  <c r="AR208" i="4" s="1"/>
  <c r="Y144" i="4"/>
  <c r="AT144" i="4" s="1"/>
  <c r="AZ144" i="4" s="1"/>
  <c r="BA144" i="4" s="1"/>
  <c r="AQ144" i="4"/>
  <c r="AR144" i="4" s="1"/>
  <c r="Y157" i="4"/>
  <c r="AT157" i="4" s="1"/>
  <c r="AQ157" i="4"/>
  <c r="AR157" i="4" s="1"/>
  <c r="Y74" i="4"/>
  <c r="AT74" i="4" s="1"/>
  <c r="AZ74" i="4" s="1"/>
  <c r="BA74" i="4" s="1"/>
  <c r="AQ74" i="4"/>
  <c r="AR74" i="4" s="1"/>
  <c r="Y120" i="4"/>
  <c r="AT120" i="4" s="1"/>
  <c r="AQ120" i="4"/>
  <c r="AR120" i="4" s="1"/>
  <c r="Y42" i="4"/>
  <c r="AT42" i="4" s="1"/>
  <c r="AZ42" i="4" s="1"/>
  <c r="AQ42" i="4"/>
  <c r="AR42" i="4" s="1"/>
  <c r="Y122" i="4"/>
  <c r="AT122" i="4" s="1"/>
  <c r="AQ122" i="4"/>
  <c r="AR122" i="4" s="1"/>
  <c r="Y170" i="4"/>
  <c r="AT170" i="4" s="1"/>
  <c r="AZ170" i="4" s="1"/>
  <c r="BA170" i="4" s="1"/>
  <c r="AQ170" i="4"/>
  <c r="Y149" i="4"/>
  <c r="AT149" i="4" s="1"/>
  <c r="AQ149" i="4"/>
  <c r="Y174" i="4"/>
  <c r="AT174" i="4" s="1"/>
  <c r="AZ174" i="4" s="1"/>
  <c r="BA174" i="4" s="1"/>
  <c r="Y134" i="4"/>
  <c r="AT134" i="4" s="1"/>
  <c r="AZ134" i="4" s="1"/>
  <c r="BA134" i="4" s="1"/>
  <c r="Y113" i="4"/>
  <c r="AT113" i="4" s="1"/>
  <c r="AV113" i="4" s="1"/>
  <c r="Y47" i="4"/>
  <c r="AT47" i="4" s="1"/>
  <c r="AZ47" i="4" s="1"/>
  <c r="BA47" i="4" s="1"/>
  <c r="Y140" i="4"/>
  <c r="AT140" i="4" s="1"/>
  <c r="AZ140" i="4" s="1"/>
  <c r="Y155" i="4"/>
  <c r="AT155" i="4" s="1"/>
  <c r="AZ155" i="4" s="1"/>
  <c r="Y137" i="4"/>
  <c r="AT137" i="4" s="1"/>
  <c r="Y87" i="4"/>
  <c r="AT87" i="4" s="1"/>
  <c r="AV87" i="4" s="1"/>
  <c r="Y167" i="4"/>
  <c r="AT167" i="4" s="1"/>
  <c r="Y196" i="4"/>
  <c r="AT196" i="4" s="1"/>
  <c r="AZ196" i="4" s="1"/>
  <c r="BA196" i="4" s="1"/>
  <c r="Y171" i="4"/>
  <c r="AT171" i="4" s="1"/>
  <c r="Y98" i="4"/>
  <c r="AT98" i="4" s="1"/>
  <c r="AZ98" i="4" s="1"/>
  <c r="Y109" i="4"/>
  <c r="AT109" i="4" s="1"/>
  <c r="AZ109" i="4" s="1"/>
  <c r="BA109" i="4" s="1"/>
  <c r="AQ206" i="4"/>
  <c r="AR206" i="4" s="1"/>
  <c r="AQ204" i="4"/>
  <c r="AR204" i="4" s="1"/>
  <c r="AQ172" i="4"/>
  <c r="AR172" i="4" s="1"/>
  <c r="AQ24" i="4"/>
  <c r="AR24" i="4" s="1"/>
  <c r="AQ94" i="4"/>
  <c r="AR94" i="4" s="1"/>
  <c r="AQ198" i="4"/>
  <c r="AR198" i="4" s="1"/>
  <c r="AQ127" i="4"/>
  <c r="AR127" i="4" s="1"/>
  <c r="AQ192" i="4"/>
  <c r="AR192" i="4" s="1"/>
  <c r="AQ133" i="4"/>
  <c r="AR133" i="4" s="1"/>
  <c r="AQ166" i="4"/>
  <c r="AR166" i="4" s="1"/>
  <c r="AQ116" i="4"/>
  <c r="AR116" i="4" s="1"/>
  <c r="AQ138" i="4"/>
  <c r="AR138" i="4" s="1"/>
  <c r="AQ186" i="4"/>
  <c r="AR186" i="4" s="1"/>
  <c r="AQ187" i="4"/>
  <c r="AR187" i="4" s="1"/>
  <c r="AQ40" i="4"/>
  <c r="AR40" i="4" s="1"/>
  <c r="AQ168" i="4"/>
  <c r="AQ45" i="4"/>
  <c r="AR45" i="4" s="1"/>
  <c r="AQ78" i="4"/>
  <c r="AR78" i="4" s="1"/>
  <c r="AQ181" i="4"/>
  <c r="AR181" i="4" s="1"/>
  <c r="AQ156" i="4"/>
  <c r="AR156" i="4" s="1"/>
  <c r="AQ169" i="4"/>
  <c r="AR169" i="4" s="1"/>
  <c r="AQ115" i="4"/>
  <c r="AR115" i="4" s="1"/>
  <c r="AQ147" i="4"/>
  <c r="AR147" i="4" s="1"/>
  <c r="AQ179" i="4"/>
  <c r="AR179" i="4" s="1"/>
  <c r="AQ56" i="4"/>
  <c r="AR56" i="4" s="1"/>
  <c r="AQ70" i="4"/>
  <c r="AR70" i="4" s="1"/>
  <c r="AQ102" i="4"/>
  <c r="AR102" i="4" s="1"/>
  <c r="AQ62" i="4"/>
  <c r="AQ37" i="4"/>
  <c r="AQ165" i="4"/>
  <c r="AR165" i="4" s="1"/>
  <c r="AQ72" i="4"/>
  <c r="AQ132" i="4"/>
  <c r="AQ164" i="4"/>
  <c r="AR164" i="4" s="1"/>
  <c r="AQ49" i="4"/>
  <c r="AQ81" i="4"/>
  <c r="AR81" i="4" s="1"/>
  <c r="AQ113" i="4"/>
  <c r="AR113" i="4" s="1"/>
  <c r="AQ145" i="4"/>
  <c r="AQ177" i="4"/>
  <c r="AR177" i="4" s="1"/>
  <c r="AQ26" i="4"/>
  <c r="AR26" i="4" s="1"/>
  <c r="AQ103" i="4"/>
  <c r="AQ136" i="4"/>
  <c r="AR136" i="4" s="1"/>
  <c r="AQ196" i="4"/>
  <c r="AR196" i="4" s="1"/>
  <c r="AQ90" i="4"/>
  <c r="AR90" i="4" s="1"/>
  <c r="Y53" i="4"/>
  <c r="AT53" i="4" s="1"/>
  <c r="AZ53" i="4" s="1"/>
  <c r="BA53" i="4" s="1"/>
  <c r="AQ53" i="4"/>
  <c r="AR53" i="4" s="1"/>
  <c r="AR63" i="4"/>
  <c r="AR207" i="4"/>
  <c r="AR174" i="4"/>
  <c r="AR134" i="4"/>
  <c r="AR47" i="4"/>
  <c r="AR123" i="4"/>
  <c r="AR158" i="4"/>
  <c r="AR87" i="4"/>
  <c r="AR188" i="4"/>
  <c r="AQ191" i="4"/>
  <c r="AR191" i="4" s="1"/>
  <c r="AQ117" i="4"/>
  <c r="AR117" i="4" s="1"/>
  <c r="AQ44" i="4"/>
  <c r="AR44" i="4" s="1"/>
  <c r="AQ99" i="4"/>
  <c r="AR99" i="4" s="1"/>
  <c r="AQ201" i="4"/>
  <c r="AR201" i="4" s="1"/>
  <c r="AQ88" i="4"/>
  <c r="AR88" i="4" s="1"/>
  <c r="AQ190" i="4"/>
  <c r="AR190" i="4" s="1"/>
  <c r="AQ182" i="4"/>
  <c r="AR182" i="4" s="1"/>
  <c r="AQ199" i="4"/>
  <c r="AR199" i="4" s="1"/>
  <c r="AQ55" i="4"/>
  <c r="AR55" i="4" s="1"/>
  <c r="AQ150" i="4"/>
  <c r="AR150" i="4" s="1"/>
  <c r="AQ128" i="4"/>
  <c r="AR128" i="4" s="1"/>
  <c r="AQ69" i="4"/>
  <c r="AR69" i="4" s="1"/>
  <c r="AQ197" i="4"/>
  <c r="AR197" i="4" s="1"/>
  <c r="AQ58" i="4"/>
  <c r="AR58" i="4" s="1"/>
  <c r="AQ154" i="4"/>
  <c r="AR154" i="4" s="1"/>
  <c r="AQ202" i="4"/>
  <c r="AR202" i="4" s="1"/>
  <c r="AQ139" i="4"/>
  <c r="AR139" i="4" s="1"/>
  <c r="AQ135" i="4"/>
  <c r="AR135" i="4" s="1"/>
  <c r="AQ104" i="4"/>
  <c r="AR104" i="4" s="1"/>
  <c r="AQ30" i="4"/>
  <c r="AR30" i="4" s="1"/>
  <c r="AQ110" i="4"/>
  <c r="AR110" i="4" s="1"/>
  <c r="AQ85" i="4"/>
  <c r="AQ131" i="4"/>
  <c r="AR131" i="4" s="1"/>
  <c r="AQ163" i="4"/>
  <c r="AR163" i="4" s="1"/>
  <c r="AQ195" i="4"/>
  <c r="AR195" i="4" s="1"/>
  <c r="AQ95" i="4"/>
  <c r="AR95" i="4" s="1"/>
  <c r="AQ175" i="4"/>
  <c r="AR175" i="4" s="1"/>
  <c r="AQ54" i="4"/>
  <c r="AQ86" i="4"/>
  <c r="AR86" i="4" s="1"/>
  <c r="AQ118" i="4"/>
  <c r="AR118" i="4" s="1"/>
  <c r="AQ183" i="4"/>
  <c r="AR183" i="4" s="1"/>
  <c r="AQ159" i="4"/>
  <c r="AR159" i="4" s="1"/>
  <c r="AQ32" i="4"/>
  <c r="AR32" i="4" s="1"/>
  <c r="AQ160" i="4"/>
  <c r="AR160" i="4" s="1"/>
  <c r="AQ101" i="4"/>
  <c r="AR101" i="4" s="1"/>
  <c r="AQ66" i="4"/>
  <c r="AR66" i="4" s="1"/>
  <c r="AQ148" i="4"/>
  <c r="AR148" i="4" s="1"/>
  <c r="AQ33" i="4"/>
  <c r="AR33" i="4" s="1"/>
  <c r="AQ65" i="4"/>
  <c r="AR65" i="4" s="1"/>
  <c r="AQ97" i="4"/>
  <c r="AR97" i="4" s="1"/>
  <c r="AQ129" i="4"/>
  <c r="AR129" i="4" s="1"/>
  <c r="AQ161" i="4"/>
  <c r="AR161" i="4" s="1"/>
  <c r="AQ193" i="4"/>
  <c r="AR193" i="4" s="1"/>
  <c r="AQ79" i="4"/>
  <c r="AR79" i="4" s="1"/>
  <c r="AQ141" i="4"/>
  <c r="AQ173" i="4"/>
  <c r="AR173" i="4" s="1"/>
  <c r="AQ203" i="4"/>
  <c r="AR203" i="4" s="1"/>
  <c r="Y22" i="4"/>
  <c r="AQ22" i="4"/>
  <c r="AR22" i="4" s="1"/>
  <c r="AR103" i="4"/>
  <c r="Y110" i="4"/>
  <c r="AT110" i="4" s="1"/>
  <c r="Y131" i="4"/>
  <c r="AT131" i="4" s="1"/>
  <c r="Y195" i="4"/>
  <c r="AT195" i="4" s="1"/>
  <c r="AZ195" i="4" s="1"/>
  <c r="Y183" i="4"/>
  <c r="AT183" i="4" s="1"/>
  <c r="AZ183" i="4" s="1"/>
  <c r="Y159" i="4"/>
  <c r="AT159" i="4" s="1"/>
  <c r="Y99" i="4"/>
  <c r="AT99" i="4" s="1"/>
  <c r="AZ99" i="4" s="1"/>
  <c r="Y198" i="4"/>
  <c r="AT198" i="4" s="1"/>
  <c r="AZ198" i="4" s="1"/>
  <c r="Y147" i="4"/>
  <c r="AT147" i="4" s="1"/>
  <c r="AZ147" i="4" s="1"/>
  <c r="Y175" i="4"/>
  <c r="AT175" i="4" s="1"/>
  <c r="Y79" i="4"/>
  <c r="AT79" i="4" s="1"/>
  <c r="Y206" i="4"/>
  <c r="AT206" i="4" s="1"/>
  <c r="AZ206" i="4" s="1"/>
  <c r="Y188" i="4"/>
  <c r="AT188" i="4" s="1"/>
  <c r="AZ188" i="4" s="1"/>
  <c r="Y150" i="4"/>
  <c r="AT150" i="4" s="1"/>
  <c r="Y44" i="4"/>
  <c r="AT44" i="4" s="1"/>
  <c r="AZ44" i="4" s="1"/>
  <c r="BA44" i="4" s="1"/>
  <c r="Y201" i="4"/>
  <c r="AT201" i="4" s="1"/>
  <c r="AZ201" i="4" s="1"/>
  <c r="Y199" i="4"/>
  <c r="AT199" i="4" s="1"/>
  <c r="AZ199" i="4" s="1"/>
  <c r="Y123" i="4"/>
  <c r="AT123" i="4" s="1"/>
  <c r="Y207" i="4"/>
  <c r="AT207" i="4" s="1"/>
  <c r="Y139" i="4"/>
  <c r="AT139" i="4" s="1"/>
  <c r="AZ139" i="4" s="1"/>
  <c r="Y63" i="4"/>
  <c r="AT63" i="4" s="1"/>
  <c r="Y21" i="4"/>
  <c r="BH50" i="4"/>
  <c r="BJ50" i="4" s="1"/>
  <c r="AR132" i="4"/>
  <c r="AR149" i="4"/>
  <c r="BA29" i="4"/>
  <c r="AR141" i="4"/>
  <c r="BA107" i="4"/>
  <c r="BA169" i="4"/>
  <c r="AV171" i="4"/>
  <c r="AV42" i="4"/>
  <c r="AR168" i="4"/>
  <c r="BA102" i="4"/>
  <c r="AV193" i="4"/>
  <c r="AR21" i="4"/>
  <c r="AR49" i="4"/>
  <c r="AR145" i="4"/>
  <c r="BA121" i="4"/>
  <c r="AV187" i="4"/>
  <c r="AR54" i="4"/>
  <c r="AV130" i="4"/>
  <c r="BA96" i="4"/>
  <c r="AV184" i="4"/>
  <c r="AV43" i="4"/>
  <c r="BH43" i="4" s="1"/>
  <c r="BJ43" i="4" s="1"/>
  <c r="AR62" i="4"/>
  <c r="AV32" i="4"/>
  <c r="AR85" i="4"/>
  <c r="AR125" i="4"/>
  <c r="AV148" i="4"/>
  <c r="AV177" i="4"/>
  <c r="AV132" i="4"/>
  <c r="AV81" i="4"/>
  <c r="BA81" i="4"/>
  <c r="AV46" i="4"/>
  <c r="AV142" i="4"/>
  <c r="BA142" i="4"/>
  <c r="AV161" i="4"/>
  <c r="BA161" i="4"/>
  <c r="AV78" i="4"/>
  <c r="BA78" i="4"/>
  <c r="AV104" i="4"/>
  <c r="BA104" i="4"/>
  <c r="AV40" i="4"/>
  <c r="BA40" i="4"/>
  <c r="AV149" i="4"/>
  <c r="AV54" i="4"/>
  <c r="BA54" i="4"/>
  <c r="AV166" i="4"/>
  <c r="BA166" i="4"/>
  <c r="AV88" i="4"/>
  <c r="BA88" i="4"/>
  <c r="AV165" i="4"/>
  <c r="BA165" i="4"/>
  <c r="AV173" i="4"/>
  <c r="BA173" i="4"/>
  <c r="AV70" i="4"/>
  <c r="BA70" i="4"/>
  <c r="AV202" i="4"/>
  <c r="BA202" i="4"/>
  <c r="AV74" i="4"/>
  <c r="AV94" i="4"/>
  <c r="BA94" i="4"/>
  <c r="AV101" i="4"/>
  <c r="BA101" i="4"/>
  <c r="AV138" i="4"/>
  <c r="BA138" i="4"/>
  <c r="AV111" i="4"/>
  <c r="BA111" i="4"/>
  <c r="AV72" i="4"/>
  <c r="BA72" i="4"/>
  <c r="AV49" i="4"/>
  <c r="BA49" i="4"/>
  <c r="AV85" i="4"/>
  <c r="BA85" i="4"/>
  <c r="AV129" i="4"/>
  <c r="BA129" i="4"/>
  <c r="AV37" i="4"/>
  <c r="BA37" i="4"/>
  <c r="AV128" i="4"/>
  <c r="BA128" i="4"/>
  <c r="AV31" i="4"/>
  <c r="BA31" i="4"/>
  <c r="AV117" i="4"/>
  <c r="BA117" i="4"/>
  <c r="AV143" i="4"/>
  <c r="BA143" i="4"/>
  <c r="AV102" i="4"/>
  <c r="AV126" i="4"/>
  <c r="AV135" i="4"/>
  <c r="BA172" i="4"/>
  <c r="AV172" i="4"/>
  <c r="AV118" i="4"/>
  <c r="AV114" i="4"/>
  <c r="AV160" i="4"/>
  <c r="BA160" i="4"/>
  <c r="AV73" i="4"/>
  <c r="AV176" i="4"/>
  <c r="BA195" i="4"/>
  <c r="AV89" i="4"/>
  <c r="BA89" i="4"/>
  <c r="AV59" i="4"/>
  <c r="BA59" i="4"/>
  <c r="AV82" i="4"/>
  <c r="BA82" i="4"/>
  <c r="BA203" i="4"/>
  <c r="AV203" i="4"/>
  <c r="AV185" i="4"/>
  <c r="BA185" i="4"/>
  <c r="BA168" i="4"/>
  <c r="AV168" i="4"/>
  <c r="AV181" i="4"/>
  <c r="BA181" i="4"/>
  <c r="AV83" i="4"/>
  <c r="BA83" i="4"/>
  <c r="AV64" i="4"/>
  <c r="BA64" i="4"/>
  <c r="AV61" i="4"/>
  <c r="AV91" i="4"/>
  <c r="BA91" i="4"/>
  <c r="AV145" i="4"/>
  <c r="BA145" i="4"/>
  <c r="AV62" i="4"/>
  <c r="BA62" i="4"/>
  <c r="AV86" i="4"/>
  <c r="BA86" i="4"/>
  <c r="AV56" i="4"/>
  <c r="BA56" i="4"/>
  <c r="AV120" i="4"/>
  <c r="BA192" i="4"/>
  <c r="AV192" i="4"/>
  <c r="AV69" i="4"/>
  <c r="BA69" i="4"/>
  <c r="AV133" i="4"/>
  <c r="BA133" i="4"/>
  <c r="AV197" i="4"/>
  <c r="BA197" i="4"/>
  <c r="AV80" i="4"/>
  <c r="BA80" i="4"/>
  <c r="AV77" i="4"/>
  <c r="BA77" i="4"/>
  <c r="AV153" i="4"/>
  <c r="BA153" i="4"/>
  <c r="AV58" i="4"/>
  <c r="BA58" i="4"/>
  <c r="AV198" i="4"/>
  <c r="BA198" i="4"/>
  <c r="AV103" i="4"/>
  <c r="BA103" i="4"/>
  <c r="AV33" i="4"/>
  <c r="BA33" i="4"/>
  <c r="AV30" i="4"/>
  <c r="BA30" i="4"/>
  <c r="AV90" i="4"/>
  <c r="BA90" i="4"/>
  <c r="AV186" i="4"/>
  <c r="BA186" i="4"/>
  <c r="AV136" i="4"/>
  <c r="BA136" i="4"/>
  <c r="BA139" i="4"/>
  <c r="AV26" i="4"/>
  <c r="BA26" i="4"/>
  <c r="BA125" i="4"/>
  <c r="AV95" i="4"/>
  <c r="AV127" i="4"/>
  <c r="BA127" i="4"/>
  <c r="AV71" i="4"/>
  <c r="AV141" i="4"/>
  <c r="BA141" i="4"/>
  <c r="AV140" i="4"/>
  <c r="AN212" i="4"/>
  <c r="AR37" i="4"/>
  <c r="AV28" i="4"/>
  <c r="AV39" i="4"/>
  <c r="AV119" i="4"/>
  <c r="AV68" i="4"/>
  <c r="AV146" i="4"/>
  <c r="AV156" i="4"/>
  <c r="BA156" i="4"/>
  <c r="BA204" i="4"/>
  <c r="AV204" i="4"/>
  <c r="AV41" i="4"/>
  <c r="AV34" i="4"/>
  <c r="BA34" i="4"/>
  <c r="BA205" i="4"/>
  <c r="AV51" i="4"/>
  <c r="AV163" i="4"/>
  <c r="AV151" i="4"/>
  <c r="AV55" i="4"/>
  <c r="AV162" i="4"/>
  <c r="BA162" i="4"/>
  <c r="BA206" i="4"/>
  <c r="AV27" i="4"/>
  <c r="AX27" i="4" s="1"/>
  <c r="AV52" i="4"/>
  <c r="BA52" i="4"/>
  <c r="AR72" i="4"/>
  <c r="AR170" i="4"/>
  <c r="AJ212" i="4"/>
  <c r="AV48" i="4"/>
  <c r="AV45" i="4"/>
  <c r="AV210" i="4"/>
  <c r="BA210" i="4"/>
  <c r="AV35" i="4"/>
  <c r="AV189" i="4"/>
  <c r="BA189" i="4"/>
  <c r="AV105" i="4"/>
  <c r="AV75" i="4"/>
  <c r="BA75" i="4"/>
  <c r="AV108" i="4"/>
  <c r="BA108" i="4"/>
  <c r="BA180" i="4"/>
  <c r="AV180" i="4"/>
  <c r="AV124" i="4"/>
  <c r="AV66" i="4"/>
  <c r="BA66" i="4"/>
  <c r="AJ217" i="4"/>
  <c r="AJ221" i="4" s="1"/>
  <c r="AV196" i="4" l="1"/>
  <c r="AV53" i="4"/>
  <c r="AV205" i="4"/>
  <c r="BH205" i="4" s="1"/>
  <c r="BJ205" i="4" s="1"/>
  <c r="AV200" i="4"/>
  <c r="AV125" i="4"/>
  <c r="AV183" i="4"/>
  <c r="AV190" i="4"/>
  <c r="AV144" i="4"/>
  <c r="BH144" i="4" s="1"/>
  <c r="BJ144" i="4" s="1"/>
  <c r="BH60" i="4"/>
  <c r="BJ60" i="4" s="1"/>
  <c r="AV188" i="4"/>
  <c r="AV84" i="4"/>
  <c r="AV134" i="4"/>
  <c r="AV170" i="4"/>
  <c r="AV109" i="4"/>
  <c r="BH109" i="4" s="1"/>
  <c r="BJ109" i="4" s="1"/>
  <c r="AV174" i="4"/>
  <c r="BH174" i="4" s="1"/>
  <c r="BJ174" i="4" s="1"/>
  <c r="AV92" i="4"/>
  <c r="AV106" i="4"/>
  <c r="AV147" i="4"/>
  <c r="AV182" i="4"/>
  <c r="AV155" i="4"/>
  <c r="AV201" i="4"/>
  <c r="AV139" i="4"/>
  <c r="BH115" i="4"/>
  <c r="BJ115" i="4" s="1"/>
  <c r="AV47" i="4"/>
  <c r="BH184" i="4"/>
  <c r="BJ184" i="4" s="1"/>
  <c r="AV98" i="4"/>
  <c r="AV44" i="4"/>
  <c r="BH44" i="4" s="1"/>
  <c r="BJ44" i="4" s="1"/>
  <c r="AV158" i="4"/>
  <c r="AV209" i="4"/>
  <c r="AV99" i="4"/>
  <c r="BH130" i="4"/>
  <c r="BJ130" i="4" s="1"/>
  <c r="AV206" i="4"/>
  <c r="BH206" i="4" s="1"/>
  <c r="BJ206" i="4" s="1"/>
  <c r="AV199" i="4"/>
  <c r="AV195" i="4"/>
  <c r="AV207" i="4"/>
  <c r="AZ207" i="4"/>
  <c r="BA207" i="4" s="1"/>
  <c r="AV79" i="4"/>
  <c r="AZ79" i="4"/>
  <c r="BA79" i="4" s="1"/>
  <c r="AV131" i="4"/>
  <c r="AZ131" i="4"/>
  <c r="BA131" i="4" s="1"/>
  <c r="AZ87" i="4"/>
  <c r="AV123" i="4"/>
  <c r="AZ123" i="4"/>
  <c r="BA123" i="4" s="1"/>
  <c r="AZ150" i="4"/>
  <c r="BA150" i="4" s="1"/>
  <c r="AZ175" i="4"/>
  <c r="BA175" i="4" s="1"/>
  <c r="AV159" i="4"/>
  <c r="AZ159" i="4"/>
  <c r="AV110" i="4"/>
  <c r="AZ110" i="4"/>
  <c r="BA110" i="4" s="1"/>
  <c r="AZ171" i="4"/>
  <c r="BA171" i="4" s="1"/>
  <c r="BH171" i="4" s="1"/>
  <c r="BJ171" i="4" s="1"/>
  <c r="AV137" i="4"/>
  <c r="AZ137" i="4"/>
  <c r="BA137" i="4" s="1"/>
  <c r="AZ113" i="4"/>
  <c r="BA113" i="4" s="1"/>
  <c r="BH113" i="4" s="1"/>
  <c r="BJ113" i="4" s="1"/>
  <c r="AZ149" i="4"/>
  <c r="BA149" i="4" s="1"/>
  <c r="BH149" i="4" s="1"/>
  <c r="BJ149" i="4" s="1"/>
  <c r="AZ122" i="4"/>
  <c r="BA122" i="4" s="1"/>
  <c r="AZ120" i="4"/>
  <c r="BA120" i="4" s="1"/>
  <c r="BH120" i="4" s="1"/>
  <c r="BJ120" i="4" s="1"/>
  <c r="AV157" i="4"/>
  <c r="BH157" i="4" s="1"/>
  <c r="BJ157" i="4" s="1"/>
  <c r="AZ157" i="4"/>
  <c r="AV152" i="4"/>
  <c r="AZ152" i="4"/>
  <c r="BA152" i="4" s="1"/>
  <c r="AV38" i="4"/>
  <c r="AZ38" i="4"/>
  <c r="BA38" i="4" s="1"/>
  <c r="AV112" i="4"/>
  <c r="AZ112" i="4"/>
  <c r="BA112" i="4" s="1"/>
  <c r="AV76" i="4"/>
  <c r="AZ76" i="4"/>
  <c r="BA76" i="4" s="1"/>
  <c r="AV63" i="4"/>
  <c r="AZ63" i="4"/>
  <c r="BA63" i="4" s="1"/>
  <c r="AV100" i="4"/>
  <c r="BH100" i="4" s="1"/>
  <c r="BJ100" i="4" s="1"/>
  <c r="AZ100" i="4"/>
  <c r="BA100" i="4" s="1"/>
  <c r="AV178" i="4"/>
  <c r="AZ178" i="4"/>
  <c r="BA178" i="4" s="1"/>
  <c r="AV167" i="4"/>
  <c r="AZ167" i="4"/>
  <c r="BA167" i="4" s="1"/>
  <c r="AV175" i="4"/>
  <c r="BA157" i="4"/>
  <c r="AV191" i="4"/>
  <c r="AV150" i="4"/>
  <c r="BH187" i="4"/>
  <c r="BJ187" i="4" s="1"/>
  <c r="BH32" i="4"/>
  <c r="BJ32" i="4" s="1"/>
  <c r="BH209" i="4"/>
  <c r="BJ209" i="4" s="1"/>
  <c r="BH92" i="4"/>
  <c r="BJ92" i="4" s="1"/>
  <c r="BH90" i="4"/>
  <c r="BJ90" i="4" s="1"/>
  <c r="BH153" i="4"/>
  <c r="BJ153" i="4" s="1"/>
  <c r="BH83" i="4"/>
  <c r="BJ83" i="4" s="1"/>
  <c r="BH185" i="4"/>
  <c r="BJ185" i="4" s="1"/>
  <c r="BH89" i="4"/>
  <c r="BJ89" i="4" s="1"/>
  <c r="BH78" i="4"/>
  <c r="BJ78" i="4" s="1"/>
  <c r="BA183" i="4"/>
  <c r="BH183" i="4" s="1"/>
  <c r="BJ183" i="4" s="1"/>
  <c r="BA151" i="4"/>
  <c r="BH151" i="4" s="1"/>
  <c r="BJ151" i="4" s="1"/>
  <c r="BA176" i="4"/>
  <c r="BH176" i="4" s="1"/>
  <c r="BJ176" i="4" s="1"/>
  <c r="BA73" i="4"/>
  <c r="BH73" i="4" s="1"/>
  <c r="BJ73" i="4" s="1"/>
  <c r="BA114" i="4"/>
  <c r="BH114" i="4" s="1"/>
  <c r="BJ114" i="4" s="1"/>
  <c r="BA118" i="4"/>
  <c r="BH118" i="4" s="1"/>
  <c r="BJ118" i="4" s="1"/>
  <c r="BA135" i="4"/>
  <c r="BH135" i="4" s="1"/>
  <c r="BJ135" i="4" s="1"/>
  <c r="BA191" i="4"/>
  <c r="BA36" i="4"/>
  <c r="BH36" i="4" s="1"/>
  <c r="BJ36" i="4" s="1"/>
  <c r="BA67" i="4"/>
  <c r="BH67" i="4" s="1"/>
  <c r="BJ67" i="4" s="1"/>
  <c r="BA57" i="4"/>
  <c r="BH57" i="4" s="1"/>
  <c r="BJ57" i="4" s="1"/>
  <c r="BA188" i="4"/>
  <c r="BH188" i="4" s="1"/>
  <c r="BJ188" i="4" s="1"/>
  <c r="BA51" i="4"/>
  <c r="BH51" i="4" s="1"/>
  <c r="BJ51" i="4" s="1"/>
  <c r="BA201" i="4"/>
  <c r="BA68" i="4"/>
  <c r="BH68" i="4" s="1"/>
  <c r="BJ68" i="4" s="1"/>
  <c r="BA199" i="4"/>
  <c r="BH199" i="4" s="1"/>
  <c r="BJ199" i="4" s="1"/>
  <c r="BA124" i="4"/>
  <c r="BH124" i="4" s="1"/>
  <c r="BJ124" i="4" s="1"/>
  <c r="BH180" i="4"/>
  <c r="BJ180" i="4" s="1"/>
  <c r="BA98" i="4"/>
  <c r="BA105" i="4"/>
  <c r="BH105" i="4" s="1"/>
  <c r="BJ105" i="4" s="1"/>
  <c r="BA35" i="4"/>
  <c r="BH35" i="4" s="1"/>
  <c r="BJ35" i="4" s="1"/>
  <c r="BA45" i="4"/>
  <c r="BH45" i="4" s="1"/>
  <c r="BJ45" i="4" s="1"/>
  <c r="BA48" i="4"/>
  <c r="BH48" i="4" s="1"/>
  <c r="BJ48" i="4" s="1"/>
  <c r="BA27" i="4"/>
  <c r="BH27" i="4" s="1"/>
  <c r="BJ27" i="4" s="1"/>
  <c r="BA55" i="4"/>
  <c r="BH55" i="4" s="1"/>
  <c r="BJ55" i="4" s="1"/>
  <c r="BA140" i="4"/>
  <c r="BH140" i="4" s="1"/>
  <c r="BJ140" i="4" s="1"/>
  <c r="BA71" i="4"/>
  <c r="BH71" i="4" s="1"/>
  <c r="BJ71" i="4" s="1"/>
  <c r="BA84" i="4"/>
  <c r="BH84" i="4" s="1"/>
  <c r="BJ84" i="4" s="1"/>
  <c r="BA95" i="4"/>
  <c r="BH95" i="4" s="1"/>
  <c r="BJ95" i="4" s="1"/>
  <c r="BA158" i="4"/>
  <c r="BA159" i="4"/>
  <c r="BA99" i="4"/>
  <c r="BA61" i="4"/>
  <c r="BH61" i="4" s="1"/>
  <c r="BJ61" i="4" s="1"/>
  <c r="BA155" i="4"/>
  <c r="BH155" i="4" s="1"/>
  <c r="BJ155" i="4" s="1"/>
  <c r="BA147" i="4"/>
  <c r="BH147" i="4" s="1"/>
  <c r="BJ147" i="4" s="1"/>
  <c r="BA39" i="4"/>
  <c r="BH39" i="4" s="1"/>
  <c r="BJ39" i="4" s="1"/>
  <c r="BA163" i="4"/>
  <c r="BH163" i="4" s="1"/>
  <c r="BJ163" i="4" s="1"/>
  <c r="BA41" i="4"/>
  <c r="BH41" i="4" s="1"/>
  <c r="BJ41" i="4" s="1"/>
  <c r="BA146" i="4"/>
  <c r="BH146" i="4" s="1"/>
  <c r="BJ146" i="4" s="1"/>
  <c r="BA119" i="4"/>
  <c r="BH119" i="4" s="1"/>
  <c r="BJ119" i="4" s="1"/>
  <c r="BA28" i="4"/>
  <c r="BH28" i="4" s="1"/>
  <c r="BJ28" i="4" s="1"/>
  <c r="BA126" i="4"/>
  <c r="BH126" i="4" s="1"/>
  <c r="BJ126" i="4" s="1"/>
  <c r="BA179" i="4"/>
  <c r="BH179" i="4" s="1"/>
  <c r="BJ179" i="4" s="1"/>
  <c r="BH64" i="4"/>
  <c r="BJ64" i="4" s="1"/>
  <c r="BH59" i="4"/>
  <c r="BJ59" i="4" s="1"/>
  <c r="BH31" i="4"/>
  <c r="BJ31" i="4" s="1"/>
  <c r="BH190" i="4"/>
  <c r="BJ190" i="4" s="1"/>
  <c r="BH111" i="4"/>
  <c r="BJ111" i="4" s="1"/>
  <c r="BH134" i="4"/>
  <c r="BJ134" i="4" s="1"/>
  <c r="BH182" i="4"/>
  <c r="BJ182" i="4" s="1"/>
  <c r="BH156" i="4"/>
  <c r="BJ156" i="4" s="1"/>
  <c r="BH196" i="4"/>
  <c r="BJ196" i="4" s="1"/>
  <c r="BH200" i="4"/>
  <c r="BJ200" i="4" s="1"/>
  <c r="BH77" i="4"/>
  <c r="BJ77" i="4" s="1"/>
  <c r="BH66" i="4"/>
  <c r="BJ66" i="4" s="1"/>
  <c r="BH108" i="4"/>
  <c r="BJ108" i="4" s="1"/>
  <c r="BH189" i="4"/>
  <c r="BJ189" i="4" s="1"/>
  <c r="BH210" i="4"/>
  <c r="BJ210" i="4" s="1"/>
  <c r="BH52" i="4"/>
  <c r="BJ52" i="4" s="1"/>
  <c r="BH162" i="4"/>
  <c r="BJ162" i="4" s="1"/>
  <c r="BH47" i="4"/>
  <c r="BJ47" i="4" s="1"/>
  <c r="BH127" i="4"/>
  <c r="BJ127" i="4" s="1"/>
  <c r="BH198" i="4"/>
  <c r="BJ198" i="4" s="1"/>
  <c r="BH80" i="4"/>
  <c r="BJ80" i="4" s="1"/>
  <c r="BH91" i="4"/>
  <c r="BJ91" i="4" s="1"/>
  <c r="BH82" i="4"/>
  <c r="BJ82" i="4" s="1"/>
  <c r="BH143" i="4"/>
  <c r="BJ143" i="4" s="1"/>
  <c r="BH166" i="4"/>
  <c r="BJ166" i="4" s="1"/>
  <c r="BH142" i="4"/>
  <c r="BJ142" i="4" s="1"/>
  <c r="BH75" i="4"/>
  <c r="BJ75" i="4" s="1"/>
  <c r="BH34" i="4"/>
  <c r="BJ34" i="4" s="1"/>
  <c r="BH204" i="4"/>
  <c r="BJ204" i="4" s="1"/>
  <c r="BH139" i="4"/>
  <c r="BJ139" i="4" s="1"/>
  <c r="BH103" i="4"/>
  <c r="BJ103" i="4" s="1"/>
  <c r="BH172" i="4"/>
  <c r="BJ172" i="4" s="1"/>
  <c r="BH30" i="4"/>
  <c r="BJ30" i="4" s="1"/>
  <c r="BH173" i="4"/>
  <c r="BJ173" i="4" s="1"/>
  <c r="BH138" i="4"/>
  <c r="BJ138" i="4" s="1"/>
  <c r="BH94" i="4"/>
  <c r="BJ94" i="4" s="1"/>
  <c r="BH136" i="4"/>
  <c r="BJ136" i="4" s="1"/>
  <c r="BH69" i="4"/>
  <c r="BJ69" i="4" s="1"/>
  <c r="BH181" i="4"/>
  <c r="BJ181" i="4" s="1"/>
  <c r="BH161" i="4"/>
  <c r="BJ161" i="4" s="1"/>
  <c r="BH165" i="4"/>
  <c r="BJ165" i="4" s="1"/>
  <c r="BH106" i="4"/>
  <c r="BJ106" i="4" s="1"/>
  <c r="BH96" i="4"/>
  <c r="BJ96" i="4" s="1"/>
  <c r="BH62" i="4"/>
  <c r="BJ62" i="4" s="1"/>
  <c r="BH49" i="4"/>
  <c r="BJ49" i="4" s="1"/>
  <c r="BH33" i="4"/>
  <c r="BJ33" i="4" s="1"/>
  <c r="BH128" i="4"/>
  <c r="BJ128" i="4" s="1"/>
  <c r="BH46" i="4"/>
  <c r="BJ46" i="4" s="1"/>
  <c r="BH81" i="4"/>
  <c r="BJ81" i="4" s="1"/>
  <c r="BH26" i="4"/>
  <c r="BJ26" i="4" s="1"/>
  <c r="BH141" i="4"/>
  <c r="BJ141" i="4" s="1"/>
  <c r="BH107" i="4"/>
  <c r="BJ107" i="4" s="1"/>
  <c r="BH202" i="4"/>
  <c r="BJ202" i="4" s="1"/>
  <c r="BH37" i="4"/>
  <c r="BJ37" i="4" s="1"/>
  <c r="BH85" i="4"/>
  <c r="BJ85" i="4" s="1"/>
  <c r="BH125" i="4"/>
  <c r="BJ125" i="4" s="1"/>
  <c r="BH104" i="4"/>
  <c r="BJ104" i="4" s="1"/>
  <c r="BH160" i="4"/>
  <c r="BJ160" i="4" s="1"/>
  <c r="BH133" i="4"/>
  <c r="BJ133" i="4" s="1"/>
  <c r="BH53" i="4"/>
  <c r="BJ53" i="4" s="1"/>
  <c r="BH101" i="4"/>
  <c r="BJ101" i="4" s="1"/>
  <c r="BH117" i="4"/>
  <c r="BJ117" i="4" s="1"/>
  <c r="BH86" i="4"/>
  <c r="BJ86" i="4" s="1"/>
  <c r="BH40" i="4"/>
  <c r="BJ40" i="4" s="1"/>
  <c r="BH88" i="4"/>
  <c r="BJ88" i="4" s="1"/>
  <c r="BH102" i="4"/>
  <c r="BJ102" i="4" s="1"/>
  <c r="BH192" i="4"/>
  <c r="BJ192" i="4" s="1"/>
  <c r="BH168" i="4"/>
  <c r="BJ168" i="4" s="1"/>
  <c r="BH74" i="4"/>
  <c r="BJ74" i="4" s="1"/>
  <c r="BH203" i="4"/>
  <c r="BJ203" i="4" s="1"/>
  <c r="BH195" i="4"/>
  <c r="BJ195" i="4" s="1"/>
  <c r="BH169" i="4"/>
  <c r="BJ169" i="4" s="1"/>
  <c r="BH58" i="4"/>
  <c r="BJ58" i="4" s="1"/>
  <c r="BH72" i="4"/>
  <c r="BJ72" i="4" s="1"/>
  <c r="BH54" i="4"/>
  <c r="BJ54" i="4" s="1"/>
  <c r="BH70" i="4"/>
  <c r="BJ70" i="4" s="1"/>
  <c r="BH197" i="4"/>
  <c r="BJ197" i="4" s="1"/>
  <c r="BH145" i="4"/>
  <c r="BJ145" i="4" s="1"/>
  <c r="BH29" i="4"/>
  <c r="BJ29" i="4" s="1"/>
  <c r="BH129" i="4"/>
  <c r="BJ129" i="4" s="1"/>
  <c r="BH121" i="4"/>
  <c r="BJ121" i="4" s="1"/>
  <c r="BH186" i="4"/>
  <c r="BJ186" i="4" s="1"/>
  <c r="BH170" i="4"/>
  <c r="BJ170" i="4" s="1"/>
  <c r="BH56" i="4"/>
  <c r="BJ56" i="4" s="1"/>
  <c r="BA132" i="4"/>
  <c r="BA148" i="4"/>
  <c r="AV122" i="4"/>
  <c r="AR212" i="4"/>
  <c r="AJ214" i="4" s="1"/>
  <c r="K7" i="4" s="1"/>
  <c r="BE7" i="4" s="1"/>
  <c r="AV97" i="4"/>
  <c r="BA97" i="4"/>
  <c r="AV116" i="4"/>
  <c r="BA116" i="4"/>
  <c r="AV164" i="4"/>
  <c r="BA164" i="4"/>
  <c r="AV154" i="4"/>
  <c r="AV65" i="4"/>
  <c r="BA65" i="4"/>
  <c r="BA208" i="4"/>
  <c r="AV208" i="4"/>
  <c r="BH201" i="4" l="1"/>
  <c r="BJ201" i="4" s="1"/>
  <c r="BH63" i="4"/>
  <c r="BJ63" i="4" s="1"/>
  <c r="BH110" i="4"/>
  <c r="BJ110" i="4" s="1"/>
  <c r="BH178" i="4"/>
  <c r="BJ178" i="4" s="1"/>
  <c r="BH137" i="4"/>
  <c r="BJ137" i="4" s="1"/>
  <c r="BH99" i="4"/>
  <c r="BJ99" i="4" s="1"/>
  <c r="BH207" i="4"/>
  <c r="BJ207" i="4" s="1"/>
  <c r="BH191" i="4"/>
  <c r="BJ191" i="4" s="1"/>
  <c r="BH112" i="4"/>
  <c r="BJ112" i="4" s="1"/>
  <c r="BH158" i="4"/>
  <c r="BJ158" i="4" s="1"/>
  <c r="BH167" i="4"/>
  <c r="BJ167" i="4" s="1"/>
  <c r="BH131" i="4"/>
  <c r="BJ131" i="4" s="1"/>
  <c r="BH122" i="4"/>
  <c r="BJ122" i="4" s="1"/>
  <c r="BH79" i="4"/>
  <c r="BJ79" i="4" s="1"/>
  <c r="BH76" i="4"/>
  <c r="BJ76" i="4" s="1"/>
  <c r="BH159" i="4"/>
  <c r="BJ159" i="4" s="1"/>
  <c r="BH98" i="4"/>
  <c r="BJ98" i="4" s="1"/>
  <c r="BH150" i="4"/>
  <c r="BJ150" i="4" s="1"/>
  <c r="BH123" i="4"/>
  <c r="BJ123" i="4" s="1"/>
  <c r="BH175" i="4"/>
  <c r="BJ175" i="4" s="1"/>
  <c r="BA87" i="4"/>
  <c r="BH87" i="4" s="1"/>
  <c r="BJ87" i="4" s="1"/>
  <c r="BH152" i="4"/>
  <c r="BJ152" i="4" s="1"/>
  <c r="BH38" i="4"/>
  <c r="BJ38" i="4" s="1"/>
  <c r="AT25" i="4"/>
  <c r="AZ25" i="4" s="1"/>
  <c r="BH208" i="4"/>
  <c r="BJ208" i="4" s="1"/>
  <c r="BA154" i="4"/>
  <c r="BH154" i="4" s="1"/>
  <c r="BJ154" i="4" s="1"/>
  <c r="BA42" i="4"/>
  <c r="BH42" i="4" s="1"/>
  <c r="BJ42" i="4" s="1"/>
  <c r="BA177" i="4"/>
  <c r="BH177" i="4" s="1"/>
  <c r="BJ177" i="4" s="1"/>
  <c r="BA193" i="4"/>
  <c r="BH193" i="4" s="1"/>
  <c r="BJ193" i="4" s="1"/>
  <c r="BH65" i="4"/>
  <c r="BJ65" i="4" s="1"/>
  <c r="BH97" i="4"/>
  <c r="BJ97" i="4" s="1"/>
  <c r="BH116" i="4"/>
  <c r="BJ116" i="4" s="1"/>
  <c r="BH164" i="4"/>
  <c r="BJ164" i="4" s="1"/>
  <c r="BH148" i="4"/>
  <c r="BJ148" i="4" s="1"/>
  <c r="BH132" i="4"/>
  <c r="BJ132" i="4" s="1"/>
  <c r="AV25" i="4" l="1"/>
  <c r="BA25" i="4"/>
  <c r="AY212" i="4"/>
  <c r="BH25" i="4" l="1"/>
  <c r="BJ25" i="4" s="1"/>
  <c r="AT23" i="4"/>
  <c r="AV23" i="4" l="1"/>
  <c r="AZ23" i="4"/>
  <c r="BA23" i="4" s="1"/>
  <c r="AX23" i="4"/>
  <c r="BH23" i="4" l="1"/>
  <c r="BJ23" i="4" s="1"/>
  <c r="AT22" i="4"/>
  <c r="AV22" i="4" s="1"/>
  <c r="AT21" i="4"/>
  <c r="AZ22" i="4" l="1"/>
  <c r="BA22" i="4" s="1"/>
  <c r="AZ21" i="4"/>
  <c r="BA21" i="4" s="1"/>
  <c r="AV21" i="4"/>
  <c r="AX21" i="4" s="1"/>
  <c r="BH21" i="4" l="1"/>
  <c r="BJ21" i="4" s="1"/>
  <c r="BH22" i="4"/>
  <c r="BJ22" i="4" s="1"/>
  <c r="AT24" i="4"/>
  <c r="AZ24" i="4" l="1"/>
  <c r="BA24" i="4" s="1"/>
  <c r="AV24" i="4"/>
  <c r="BH24" i="4" l="1"/>
  <c r="BJ24" i="4" s="1"/>
  <c r="AT20" i="4" l="1"/>
  <c r="AZ20" i="4" s="1"/>
  <c r="BA20" i="4" s="1"/>
  <c r="AV20" i="4"/>
  <c r="AX20" i="4" l="1"/>
  <c r="AX212" i="4" s="1"/>
  <c r="AX214" i="4" s="1"/>
  <c r="K8" i="4" s="1"/>
  <c r="BH20" i="4" l="1"/>
  <c r="BE8" i="4"/>
  <c r="BI19" i="4" l="1"/>
  <c r="BI10" i="4" s="1"/>
  <c r="BJ20" i="4"/>
  <c r="BJ212" i="4" s="1"/>
  <c r="K12" i="4" s="1"/>
  <c r="K14" i="4" l="1"/>
  <c r="K13" i="4"/>
</calcChain>
</file>

<file path=xl/sharedStrings.xml><?xml version="1.0" encoding="utf-8"?>
<sst xmlns="http://schemas.openxmlformats.org/spreadsheetml/2006/main" count="5081" uniqueCount="2056">
  <si>
    <t>ENUMERACIÓN DE APARTAMENTOS</t>
  </si>
  <si>
    <t>Requisitos obligatorios para todas las categorías de apartamentos turísticos</t>
  </si>
  <si>
    <t>Incidencias:</t>
  </si>
  <si>
    <t>Revisión nº: 8</t>
  </si>
  <si>
    <t>Seleccionar</t>
  </si>
  <si>
    <t>¿Dispone de servicio de atención al público suficientemente atendido?</t>
  </si>
  <si>
    <t>Fecha 14/03/2022</t>
  </si>
  <si>
    <t>¿Dispone de caja fuerte para uso general de los apartamentos?</t>
  </si>
  <si>
    <t>¿Dispone de servicio de pago con tarjeta de crédito y débito?</t>
  </si>
  <si>
    <t>Denominación del establecimiento:</t>
  </si>
  <si>
    <t>Nº Póliza Seguro Responsabilidad civil:</t>
  </si>
  <si>
    <t>Titular:</t>
  </si>
  <si>
    <t>* Deberá rellenar los datos de los dormitorios de los apartamentos puestos al tráfico turístico</t>
  </si>
  <si>
    <t>TIPOLOGÍA</t>
  </si>
  <si>
    <t>SITUACIÓN</t>
  </si>
  <si>
    <r>
      <t xml:space="preserve">Nº </t>
    </r>
    <r>
      <rPr>
        <b/>
        <sz val="7"/>
        <color rgb="FFFF0000"/>
        <rFont val="Calibri"/>
        <family val="2"/>
        <scheme val="minor"/>
      </rPr>
      <t>obligatorio</t>
    </r>
  </si>
  <si>
    <t>Bloque</t>
  </si>
  <si>
    <t>Portal</t>
  </si>
  <si>
    <t>Escalera</t>
  </si>
  <si>
    <r>
      <t xml:space="preserve">Piso </t>
    </r>
    <r>
      <rPr>
        <b/>
        <sz val="7"/>
        <color rgb="FFFF0000"/>
        <rFont val="Calibri"/>
        <family val="2"/>
        <scheme val="minor"/>
      </rPr>
      <t>obligatorio</t>
    </r>
  </si>
  <si>
    <t>Puerta</t>
  </si>
  <si>
    <t>Asc</t>
  </si>
  <si>
    <r>
      <t xml:space="preserve">Ascensor </t>
    </r>
    <r>
      <rPr>
        <b/>
        <sz val="7"/>
        <color rgb="FFFF0000"/>
        <rFont val="Calibri"/>
        <family val="2"/>
        <scheme val="minor"/>
      </rPr>
      <t>obligatorio</t>
    </r>
  </si>
  <si>
    <r>
      <t xml:space="preserve">C.postal </t>
    </r>
    <r>
      <rPr>
        <b/>
        <sz val="7"/>
        <color rgb="FFFF0000"/>
        <rFont val="Calibri"/>
        <family val="2"/>
        <scheme val="minor"/>
      </rPr>
      <t>obligatorio</t>
    </r>
  </si>
  <si>
    <t>Baños</t>
  </si>
  <si>
    <t>BAÑO</t>
  </si>
  <si>
    <t>suma plz</t>
  </si>
  <si>
    <t>Dormitorio 1</t>
  </si>
  <si>
    <t>Dormitorio 2</t>
  </si>
  <si>
    <t>Dormitorio 3</t>
  </si>
  <si>
    <t>Dormitorio 4</t>
  </si>
  <si>
    <t>Dormitorio 5</t>
  </si>
  <si>
    <t>Total plazas</t>
  </si>
  <si>
    <r>
      <t xml:space="preserve">Salón </t>
    </r>
    <r>
      <rPr>
        <b/>
        <sz val="7"/>
        <color rgb="FFFF0000"/>
        <rFont val="Calibri"/>
        <family val="2"/>
        <scheme val="minor"/>
      </rPr>
      <t>obligatorio</t>
    </r>
  </si>
  <si>
    <t>MIN</t>
  </si>
  <si>
    <t>APTO</t>
  </si>
  <si>
    <t>ESTUD</t>
  </si>
  <si>
    <t>Plazas en Convertibles permitidas (sofá-cama o similar)</t>
  </si>
  <si>
    <r>
      <t xml:space="preserve">Caja Fuerte Individual </t>
    </r>
    <r>
      <rPr>
        <b/>
        <sz val="7"/>
        <color rgb="FFFF0000"/>
        <rFont val="Calibri"/>
        <family val="2"/>
        <scheme val="minor"/>
      </rPr>
      <t>obligatorio</t>
    </r>
  </si>
  <si>
    <t>¿CUMPLE?</t>
  </si>
  <si>
    <r>
      <t xml:space="preserve">Garaje/aparc cubierto </t>
    </r>
    <r>
      <rPr>
        <b/>
        <sz val="7"/>
        <color rgb="FFFF0000"/>
        <rFont val="Calibri"/>
        <family val="2"/>
        <scheme val="minor"/>
      </rPr>
      <t>obligatorio</t>
    </r>
  </si>
  <si>
    <r>
      <t xml:space="preserve">Apto./Estudio adaptado para discapacitados </t>
    </r>
    <r>
      <rPr>
        <b/>
        <sz val="7"/>
        <color rgb="FFFF0000"/>
        <rFont val="Calibri"/>
        <family val="2"/>
        <scheme val="minor"/>
      </rPr>
      <t>obligatorio</t>
    </r>
  </si>
  <si>
    <t>Situación por apartamento ¿Cumple?</t>
  </si>
  <si>
    <r>
      <rPr>
        <b/>
        <sz val="10"/>
        <color theme="1"/>
        <rFont val="Calibri"/>
        <family val="2"/>
        <scheme val="minor"/>
      </rPr>
      <t>Tipo apartamento</t>
    </r>
    <r>
      <rPr>
        <b/>
        <sz val="11"/>
        <color theme="1"/>
        <rFont val="Calibri"/>
        <family val="2"/>
        <scheme val="minor"/>
      </rPr>
      <t xml:space="preserve"> </t>
    </r>
    <r>
      <rPr>
        <b/>
        <sz val="7"/>
        <color rgb="FFFF0000"/>
        <rFont val="Calibri"/>
        <family val="2"/>
        <scheme val="minor"/>
      </rPr>
      <t>obligatorio</t>
    </r>
  </si>
  <si>
    <r>
      <t xml:space="preserve">Categoría </t>
    </r>
    <r>
      <rPr>
        <b/>
        <sz val="8"/>
        <color rgb="FFFF0000"/>
        <rFont val="Calibri"/>
        <family val="2"/>
        <scheme val="minor"/>
      </rPr>
      <t>obligatorio</t>
    </r>
  </si>
  <si>
    <r>
      <rPr>
        <b/>
        <sz val="9"/>
        <color theme="1"/>
        <rFont val="Calibri"/>
        <family val="2"/>
        <scheme val="minor"/>
      </rPr>
      <t>Tipo Vía</t>
    </r>
    <r>
      <rPr>
        <b/>
        <sz val="8"/>
        <color theme="1"/>
        <rFont val="Calibri"/>
        <family val="2"/>
        <scheme val="minor"/>
      </rPr>
      <t xml:space="preserve"> </t>
    </r>
    <r>
      <rPr>
        <b/>
        <sz val="8"/>
        <color rgb="FFFF0000"/>
        <rFont val="Calibri"/>
        <family val="2"/>
        <scheme val="minor"/>
      </rPr>
      <t>obligatorio</t>
    </r>
  </si>
  <si>
    <r>
      <t xml:space="preserve">Dirección </t>
    </r>
    <r>
      <rPr>
        <b/>
        <sz val="7"/>
        <color rgb="FFFF0000"/>
        <rFont val="Calibri"/>
        <family val="2"/>
        <scheme val="minor"/>
      </rPr>
      <t>obligatorio</t>
    </r>
  </si>
  <si>
    <r>
      <t xml:space="preserve">Municipio </t>
    </r>
    <r>
      <rPr>
        <b/>
        <sz val="7"/>
        <color rgb="FFFF0000"/>
        <rFont val="Calibri"/>
        <family val="2"/>
        <scheme val="minor"/>
      </rPr>
      <t>obligatorio</t>
    </r>
  </si>
  <si>
    <t>Urbanización</t>
  </si>
  <si>
    <t>OBLI?</t>
  </si>
  <si>
    <t>Cumple?</t>
  </si>
  <si>
    <t>Nº</t>
  </si>
  <si>
    <t>CON 1</t>
  </si>
  <si>
    <t>CON +</t>
  </si>
  <si>
    <t>dormitorios</t>
  </si>
  <si>
    <t>Tipo</t>
  </si>
  <si>
    <t>MÍN</t>
  </si>
  <si>
    <t>Superficie</t>
  </si>
  <si>
    <t>SALON</t>
  </si>
  <si>
    <t>ESTUDIO</t>
  </si>
  <si>
    <t>PLZ CONV</t>
  </si>
  <si>
    <t>Seleccione Tipo</t>
  </si>
  <si>
    <t>Seleccione Categoría</t>
  </si>
  <si>
    <t xml:space="preserve">Tipo Vía </t>
  </si>
  <si>
    <t>Pinche aquí para seleccionar Municipio</t>
  </si>
  <si>
    <t>Nº plazas convertibles</t>
  </si>
  <si>
    <t>estudios</t>
  </si>
  <si>
    <t>apartamentos</t>
  </si>
  <si>
    <t>total aptos</t>
  </si>
  <si>
    <t>adaptados actuales</t>
  </si>
  <si>
    <t>¿cumplen superficies?</t>
  </si>
  <si>
    <t>adaptados necesarios</t>
  </si>
  <si>
    <t>¿cumple?</t>
  </si>
  <si>
    <t>TOTAL DORMITORIOS INDIVIDUALES</t>
  </si>
  <si>
    <t>plazas</t>
  </si>
  <si>
    <t>TOTAL DORMITORIOS DOBLES</t>
  </si>
  <si>
    <t>TOTAL PLAZAS</t>
  </si>
  <si>
    <t>Pinche aquí para seleccionar Pedanía</t>
  </si>
  <si>
    <t>RETIDAS</t>
  </si>
  <si>
    <t>CATEGORIA</t>
  </si>
  <si>
    <t>ABANILLA</t>
  </si>
  <si>
    <t>ABARAN</t>
  </si>
  <si>
    <t>1 LLAVE</t>
  </si>
  <si>
    <t>SI</t>
  </si>
  <si>
    <t>Rellene piso</t>
  </si>
  <si>
    <t>AGUILAS</t>
  </si>
  <si>
    <t xml:space="preserve">EL ALGARROBO </t>
  </si>
  <si>
    <t>2 LLAVES</t>
  </si>
  <si>
    <t>NO</t>
  </si>
  <si>
    <t>ALBUDEITE</t>
  </si>
  <si>
    <t>BALONGA</t>
  </si>
  <si>
    <t>3 LLAVES</t>
  </si>
  <si>
    <t>ALCANTARILLA</t>
  </si>
  <si>
    <t>LOS BAÑOS_ABANILLA</t>
  </si>
  <si>
    <t>4 LLAVES</t>
  </si>
  <si>
    <t>X</t>
  </si>
  <si>
    <t>5 LLAVES</t>
  </si>
  <si>
    <t>ALEDO</t>
  </si>
  <si>
    <t>BARINAS</t>
  </si>
  <si>
    <t>INDIVIDUAL</t>
  </si>
  <si>
    <t>ALGUAZAS</t>
  </si>
  <si>
    <t>CAMPULES</t>
  </si>
  <si>
    <t>NO CLASIFICABLE</t>
  </si>
  <si>
    <t>XX</t>
  </si>
  <si>
    <t>DOBLE</t>
  </si>
  <si>
    <t>ALHAMA_DE_MURCIA</t>
  </si>
  <si>
    <t xml:space="preserve">EL CANTON </t>
  </si>
  <si>
    <t>ALAMEDA</t>
  </si>
  <si>
    <t>AL</t>
  </si>
  <si>
    <t>ARCHENA</t>
  </si>
  <si>
    <t>CAÑADA DE LA LEÑA</t>
  </si>
  <si>
    <t>ALDEA</t>
  </si>
  <si>
    <t>AD</t>
  </si>
  <si>
    <t>BENIEL</t>
  </si>
  <si>
    <t>LOS CARRILLOS _ABANILLA</t>
  </si>
  <si>
    <t>APARTAMENTO</t>
  </si>
  <si>
    <t>AREA</t>
  </si>
  <si>
    <t>AR</t>
  </si>
  <si>
    <t>BLANCA</t>
  </si>
  <si>
    <t xml:space="preserve">EL CHICAMO </t>
  </si>
  <si>
    <t>ARROYO</t>
  </si>
  <si>
    <t>AY</t>
  </si>
  <si>
    <t>BULLAS</t>
  </si>
  <si>
    <t>LA HUERTA_ABANILLA</t>
  </si>
  <si>
    <t>AUTOVÍA</t>
  </si>
  <si>
    <t>AT</t>
  </si>
  <si>
    <t>CALASPARRA</t>
  </si>
  <si>
    <t>MACISVENDA</t>
  </si>
  <si>
    <t>AVENIDA</t>
  </si>
  <si>
    <t>AV</t>
  </si>
  <si>
    <t>CAMPOS_DEL_RIO</t>
  </si>
  <si>
    <t>MAFRAQUE</t>
  </si>
  <si>
    <t>BAJADA</t>
  </si>
  <si>
    <t>BJ</t>
  </si>
  <si>
    <t>CARAVACA</t>
  </si>
  <si>
    <t xml:space="preserve">EL PARTIDOR </t>
  </si>
  <si>
    <t>BARRANCO</t>
  </si>
  <si>
    <t>BR</t>
  </si>
  <si>
    <t>CARTAGENA</t>
  </si>
  <si>
    <t>SALADO</t>
  </si>
  <si>
    <t>BARRIO</t>
  </si>
  <si>
    <t>BO</t>
  </si>
  <si>
    <t>CEHEGIN</t>
  </si>
  <si>
    <t xml:space="preserve">EL TOLLE </t>
  </si>
  <si>
    <t>BLOQUE</t>
  </si>
  <si>
    <t>BL</t>
  </si>
  <si>
    <t>CEUTI</t>
  </si>
  <si>
    <t xml:space="preserve">LA UMBRIA </t>
  </si>
  <si>
    <t>CALLE</t>
  </si>
  <si>
    <t>CL</t>
  </si>
  <si>
    <t>CIEZA</t>
  </si>
  <si>
    <t>LA ZARZA_ABANILLA</t>
  </si>
  <si>
    <t>CALLEJA</t>
  </si>
  <si>
    <t>CJ</t>
  </si>
  <si>
    <t>FORTUNA</t>
  </si>
  <si>
    <t>RICABACICA</t>
  </si>
  <si>
    <t>CAMINO</t>
  </si>
  <si>
    <t>CM</t>
  </si>
  <si>
    <t>FUENTE_ALAMO</t>
  </si>
  <si>
    <t>CASA CABRERA</t>
  </si>
  <si>
    <t>CARRETERA</t>
  </si>
  <si>
    <t>CR</t>
  </si>
  <si>
    <t>JUMILLA</t>
  </si>
  <si>
    <t xml:space="preserve">EL COLLADO DE LOS GABRIELES </t>
  </si>
  <si>
    <t>CASERIO</t>
  </si>
  <si>
    <t>CS</t>
  </si>
  <si>
    <t>LIBRILLA</t>
  </si>
  <si>
    <t xml:space="preserve">LA TIERRA COLORADA </t>
  </si>
  <si>
    <t>CENTRO COMERCIAL</t>
  </si>
  <si>
    <t>CC</t>
  </si>
  <si>
    <t>LORCA</t>
  </si>
  <si>
    <t>MAHOYA</t>
  </si>
  <si>
    <t>CHALE</t>
  </si>
  <si>
    <t>CH</t>
  </si>
  <si>
    <t>LORQUI</t>
  </si>
  <si>
    <t>Abarán</t>
  </si>
  <si>
    <t>COLEGIO</t>
  </si>
  <si>
    <t>CG</t>
  </si>
  <si>
    <t>MAZARRON</t>
  </si>
  <si>
    <t>COLONIA</t>
  </si>
  <si>
    <t>CO</t>
  </si>
  <si>
    <t>MOLINA_DE_SEGURA</t>
  </si>
  <si>
    <t>BARRANCO MOLAX</t>
  </si>
  <si>
    <t>CONJUNTO</t>
  </si>
  <si>
    <t>CN</t>
  </si>
  <si>
    <t>MORATALLA</t>
  </si>
  <si>
    <t xml:space="preserve">EL BOQUERON </t>
  </si>
  <si>
    <t>CUESTA</t>
  </si>
  <si>
    <t>CT</t>
  </si>
  <si>
    <t>MULA</t>
  </si>
  <si>
    <t>CASABLANCA</t>
  </si>
  <si>
    <t>DIPUTACION</t>
  </si>
  <si>
    <t>DP</t>
  </si>
  <si>
    <t>MURCIA</t>
  </si>
  <si>
    <t>CORONA</t>
  </si>
  <si>
    <t>EXPLANADA</t>
  </si>
  <si>
    <t>EX</t>
  </si>
  <si>
    <t>OJOS</t>
  </si>
  <si>
    <t>HOYA DEL CAMPO</t>
  </si>
  <si>
    <t>EXTRAMUROS</t>
  </si>
  <si>
    <t>EM</t>
  </si>
  <si>
    <t>PLIEGO</t>
  </si>
  <si>
    <t>RAMBLA DE BENITO O CUESTA DE EGEA</t>
  </si>
  <si>
    <t>EXTRARRADIO</t>
  </si>
  <si>
    <t>ER</t>
  </si>
  <si>
    <t>PUERTO_LUMBRERAS</t>
  </si>
  <si>
    <t>VERGELES</t>
  </si>
  <si>
    <t>FERROCARRIL</t>
  </si>
  <si>
    <t>FC</t>
  </si>
  <si>
    <t>RICOTE</t>
  </si>
  <si>
    <t>VIRGEN DEL ORO</t>
  </si>
  <si>
    <t>GLORIETA</t>
  </si>
  <si>
    <t>GL</t>
  </si>
  <si>
    <t>SAN_JAVIER</t>
  </si>
  <si>
    <t>GRAN VIA</t>
  </si>
  <si>
    <t>GV</t>
  </si>
  <si>
    <t>SAN_PEDRO_DEL_PINATAR</t>
  </si>
  <si>
    <t>GRUPO</t>
  </si>
  <si>
    <t>GR</t>
  </si>
  <si>
    <t>TORRE_PACHECO</t>
  </si>
  <si>
    <t>BARRANCO_AGUILAS</t>
  </si>
  <si>
    <t>HUERTA</t>
  </si>
  <si>
    <t>HT</t>
  </si>
  <si>
    <t>LAS_TORRES_DE_COTILLAS</t>
  </si>
  <si>
    <t>BARRANCO DE LOS ASENSIOS</t>
  </si>
  <si>
    <t>JARDINES</t>
  </si>
  <si>
    <t>JR</t>
  </si>
  <si>
    <t>TOTANA</t>
  </si>
  <si>
    <t>BARRANCO DEL TALAYON</t>
  </si>
  <si>
    <t>LADO</t>
  </si>
  <si>
    <t>LD</t>
  </si>
  <si>
    <t>ULEA</t>
  </si>
  <si>
    <t>CAMPICO DE LOS LIRIAS</t>
  </si>
  <si>
    <t>LUGAR</t>
  </si>
  <si>
    <t>LG</t>
  </si>
  <si>
    <t>LA_UNION</t>
  </si>
  <si>
    <t>CAMPO</t>
  </si>
  <si>
    <t>MANZANA</t>
  </si>
  <si>
    <t>MZ</t>
  </si>
  <si>
    <t>VILLANUEVA_DEL_RIO_SEGURA</t>
  </si>
  <si>
    <t>BARRANCO DEL LOBO</t>
  </si>
  <si>
    <t>MASIA</t>
  </si>
  <si>
    <t>MS</t>
  </si>
  <si>
    <t>YECLA</t>
  </si>
  <si>
    <t xml:space="preserve">LOS ESTRECHOS </t>
  </si>
  <si>
    <t>MERCADO</t>
  </si>
  <si>
    <t>MC</t>
  </si>
  <si>
    <t>SANTOMERA</t>
  </si>
  <si>
    <t xml:space="preserve">EL LABRADORCICO </t>
  </si>
  <si>
    <t>MONTE</t>
  </si>
  <si>
    <t>MT</t>
  </si>
  <si>
    <t>LOS_ALCAZARES</t>
  </si>
  <si>
    <t xml:space="preserve">LOS MELENCHONES </t>
  </si>
  <si>
    <t>MUELLE</t>
  </si>
  <si>
    <t>ML</t>
  </si>
  <si>
    <t>S/D</t>
  </si>
  <si>
    <t>PEÑARANDA</t>
  </si>
  <si>
    <t>MUNICIPIO</t>
  </si>
  <si>
    <t>MN</t>
  </si>
  <si>
    <t>TODOSOL</t>
  </si>
  <si>
    <t>PARAJE</t>
  </si>
  <si>
    <t>PE</t>
  </si>
  <si>
    <t xml:space="preserve">LAS ZURRADERAS </t>
  </si>
  <si>
    <t>PARCELA</t>
  </si>
  <si>
    <t>PA</t>
  </si>
  <si>
    <t>COCÓN</t>
  </si>
  <si>
    <t>PARQUE</t>
  </si>
  <si>
    <t>PQ</t>
  </si>
  <si>
    <t xml:space="preserve">LOS AREJOS </t>
  </si>
  <si>
    <t>PARTIDA</t>
  </si>
  <si>
    <t>PD</t>
  </si>
  <si>
    <t>CALARREONA</t>
  </si>
  <si>
    <t>PASAJE</t>
  </si>
  <si>
    <t>PJ</t>
  </si>
  <si>
    <t xml:space="preserve">EL COCÓN </t>
  </si>
  <si>
    <t>PASEO</t>
  </si>
  <si>
    <t>PS</t>
  </si>
  <si>
    <t xml:space="preserve">EL CHARCON </t>
  </si>
  <si>
    <t>PLAZA</t>
  </si>
  <si>
    <t>PZ</t>
  </si>
  <si>
    <t>HUERTA DEL ABAD</t>
  </si>
  <si>
    <t>POBLADO</t>
  </si>
  <si>
    <t>PB</t>
  </si>
  <si>
    <t>MATALENTISCO</t>
  </si>
  <si>
    <t>POLIGONO</t>
  </si>
  <si>
    <t>PG</t>
  </si>
  <si>
    <t xml:space="preserve">LOS GALLEGOS </t>
  </si>
  <si>
    <t>PROLONGACIÓN</t>
  </si>
  <si>
    <t>PR</t>
  </si>
  <si>
    <t>LAS LOMAS_AGUILAS</t>
  </si>
  <si>
    <t>PUENTE</t>
  </si>
  <si>
    <t>PT</t>
  </si>
  <si>
    <t>COPE</t>
  </si>
  <si>
    <t>PUERTA</t>
  </si>
  <si>
    <t>PU</t>
  </si>
  <si>
    <t>CALABARDINA</t>
  </si>
  <si>
    <t>PUERTO</t>
  </si>
  <si>
    <t>PO</t>
  </si>
  <si>
    <t>LAS CASICAS_AGUILAS</t>
  </si>
  <si>
    <t>QUINTA</t>
  </si>
  <si>
    <t>QT</t>
  </si>
  <si>
    <t>CUESTA DE GOS</t>
  </si>
  <si>
    <t>RAMAL</t>
  </si>
  <si>
    <t>RM</t>
  </si>
  <si>
    <t xml:space="preserve">EL GARROBILLO </t>
  </si>
  <si>
    <t>RAMBLA</t>
  </si>
  <si>
    <t>RB</t>
  </si>
  <si>
    <t>RINCON DE LA CASA GRANDE</t>
  </si>
  <si>
    <t>RAMPA</t>
  </si>
  <si>
    <t>RP</t>
  </si>
  <si>
    <t>TEBAR</t>
  </si>
  <si>
    <t>RIERA</t>
  </si>
  <si>
    <t>RR</t>
  </si>
  <si>
    <t>BARRANCO DEL BALADRE</t>
  </si>
  <si>
    <t>RINCON</t>
  </si>
  <si>
    <t>RC</t>
  </si>
  <si>
    <t xml:space="preserve">LAS CRUCETICAS </t>
  </si>
  <si>
    <t>RONDA</t>
  </si>
  <si>
    <t>RD</t>
  </si>
  <si>
    <t>HACIENDA DEL GITANO</t>
  </si>
  <si>
    <t>RUA</t>
  </si>
  <si>
    <t>RU</t>
  </si>
  <si>
    <t>MAJADA DEL MORO</t>
  </si>
  <si>
    <t>SALIDA</t>
  </si>
  <si>
    <t>SA</t>
  </si>
  <si>
    <t xml:space="preserve">LOS MAYORALES </t>
  </si>
  <si>
    <t>SECCION</t>
  </si>
  <si>
    <t>SC</t>
  </si>
  <si>
    <t>CUESTA DE LA CABRA</t>
  </si>
  <si>
    <t>SENDA</t>
  </si>
  <si>
    <t>SD</t>
  </si>
  <si>
    <t>SOLAR</t>
  </si>
  <si>
    <t>SL</t>
  </si>
  <si>
    <t>SUBIDA</t>
  </si>
  <si>
    <t>SB</t>
  </si>
  <si>
    <t>TERRENOS</t>
  </si>
  <si>
    <t>TN</t>
  </si>
  <si>
    <t>TORRENTE</t>
  </si>
  <si>
    <t>TO</t>
  </si>
  <si>
    <t>CAÑADA HERMOSA_ALCANTARILLA</t>
  </si>
  <si>
    <t>TRAVESÍA</t>
  </si>
  <si>
    <t>TR</t>
  </si>
  <si>
    <t>URBANIZACIÓN</t>
  </si>
  <si>
    <t>UR</t>
  </si>
  <si>
    <t>VIA</t>
  </si>
  <si>
    <t>VI</t>
  </si>
  <si>
    <t xml:space="preserve">LOS ALLOZOS </t>
  </si>
  <si>
    <t>VIA PUBLICA</t>
  </si>
  <si>
    <t>VP</t>
  </si>
  <si>
    <t>LAS CANALES_ALEDO</t>
  </si>
  <si>
    <t>NONIHAY</t>
  </si>
  <si>
    <t>MONTYSOL DE ESPUÑA</t>
  </si>
  <si>
    <t>PATALACHE</t>
  </si>
  <si>
    <t xml:space="preserve">LAS PULLAS </t>
  </si>
  <si>
    <t>BIENVENIDA</t>
  </si>
  <si>
    <t xml:space="preserve">LO CAMPOO </t>
  </si>
  <si>
    <t>LAS CAÑADAS_ALGUAZAS</t>
  </si>
  <si>
    <t xml:space="preserve">EL COLMENAR </t>
  </si>
  <si>
    <t xml:space="preserve">LA ESPARRAGUERA </t>
  </si>
  <si>
    <t>HOYA Y CABEZO</t>
  </si>
  <si>
    <t xml:space="preserve">EL PARAJE </t>
  </si>
  <si>
    <t xml:space="preserve">EL PORTICHUELO </t>
  </si>
  <si>
    <t xml:space="preserve">LOS QUIÑONES </t>
  </si>
  <si>
    <t xml:space="preserve">LOS RODEOS </t>
  </si>
  <si>
    <t xml:space="preserve">EL SALADAR </t>
  </si>
  <si>
    <t>SOTO LOS PARDOS</t>
  </si>
  <si>
    <t>TORRE LOS FRAILES</t>
  </si>
  <si>
    <t xml:space="preserve">LAS YESERAS </t>
  </si>
  <si>
    <t>ALHAMA DE MURCIA</t>
  </si>
  <si>
    <t xml:space="preserve">EL BERRO </t>
  </si>
  <si>
    <t>GEBAS</t>
  </si>
  <si>
    <t>LAS CAÑADAS_ALHAMA</t>
  </si>
  <si>
    <t xml:space="preserve">LAS CASAS DEL ALJIBE </t>
  </si>
  <si>
    <t xml:space="preserve">LA MOLATA </t>
  </si>
  <si>
    <t xml:space="preserve">LOS MUÑOCES </t>
  </si>
  <si>
    <t xml:space="preserve">LA FUENTE DE ALEDO </t>
  </si>
  <si>
    <t xml:space="preserve">EL CAÑARICO </t>
  </si>
  <si>
    <t>CASAS DE LOS SORDOS</t>
  </si>
  <si>
    <t>VENTA DE LOS CARRASCOS</t>
  </si>
  <si>
    <t>LA COSTERA_ALHAMA</t>
  </si>
  <si>
    <t>GAÑUELAS_ALHAMA</t>
  </si>
  <si>
    <t>INCHOLA</t>
  </si>
  <si>
    <t xml:space="preserve">LOS VENTORRILLOS </t>
  </si>
  <si>
    <t>ESPUÑA</t>
  </si>
  <si>
    <t xml:space="preserve">EL AZARAQUE </t>
  </si>
  <si>
    <t>CARMONA</t>
  </si>
  <si>
    <t>MORIANA</t>
  </si>
  <si>
    <t xml:space="preserve">LOS PAVOS </t>
  </si>
  <si>
    <t xml:space="preserve">LAS FLOTAS </t>
  </si>
  <si>
    <t xml:space="preserve">LAS FLOTAS DE BUTRON </t>
  </si>
  <si>
    <t xml:space="preserve">LAS FLOTAS DE CALCETA </t>
  </si>
  <si>
    <t xml:space="preserve">EL RAL </t>
  </si>
  <si>
    <t>LAS BARRACAS_ALHAMA</t>
  </si>
  <si>
    <t>LAS VIÑAS_ALHAMA</t>
  </si>
  <si>
    <t xml:space="preserve">LAS RAMBLILLAS </t>
  </si>
  <si>
    <t xml:space="preserve">LOS ZANCARRONES </t>
  </si>
  <si>
    <t>RAMBLILLAS DE ABAJO</t>
  </si>
  <si>
    <t>RAMBLILLAS DE ARRIBA</t>
  </si>
  <si>
    <t>ALGAIDA</t>
  </si>
  <si>
    <t xml:space="preserve">LA BASCA </t>
  </si>
  <si>
    <t>LA HUERTA_BENIEL</t>
  </si>
  <si>
    <t>EL MOJON_BENIEL</t>
  </si>
  <si>
    <t>RAIGUERO-LA VILLA</t>
  </si>
  <si>
    <t>ALTO PALOMO</t>
  </si>
  <si>
    <t>ESTACION FERREA</t>
  </si>
  <si>
    <t>TOLLOS</t>
  </si>
  <si>
    <t>RUNES</t>
  </si>
  <si>
    <t>HUERTA DE ARRIBA_BLANCA</t>
  </si>
  <si>
    <t>BAYNA</t>
  </si>
  <si>
    <t>CARRETERA ESTACION</t>
  </si>
  <si>
    <t xml:space="preserve">EL CABEZO </t>
  </si>
  <si>
    <t xml:space="preserve">EL CARRASCALEJO </t>
  </si>
  <si>
    <t xml:space="preserve">LA COPA </t>
  </si>
  <si>
    <t>FUENTE CARRASCA</t>
  </si>
  <si>
    <t xml:space="preserve">EL PRADO </t>
  </si>
  <si>
    <t>UCENDA</t>
  </si>
  <si>
    <t xml:space="preserve">EL LLANO DE BULLAS </t>
  </si>
  <si>
    <t>CASA DON PEDRO</t>
  </si>
  <si>
    <t>ESPARRAGAL_CALASPARRA</t>
  </si>
  <si>
    <t xml:space="preserve">LA FINCA </t>
  </si>
  <si>
    <t xml:space="preserve">LA LUZ </t>
  </si>
  <si>
    <t>PUENTE DEL RIO SEGURA</t>
  </si>
  <si>
    <t>HONDONERA</t>
  </si>
  <si>
    <t>CUARTOS DE ROTAS</t>
  </si>
  <si>
    <t>ESTACION DE FERROCARRIL</t>
  </si>
  <si>
    <t>MACANEO</t>
  </si>
  <si>
    <t>RIO MORATALLA</t>
  </si>
  <si>
    <t>LA GRANJA_CALASPARRA</t>
  </si>
  <si>
    <t xml:space="preserve">EL SALTO DE LA VIRGEN </t>
  </si>
  <si>
    <t xml:space="preserve">LAS TORRENTAS </t>
  </si>
  <si>
    <t>RIO QUIPAR</t>
  </si>
  <si>
    <t>BAÑOS DE GILICO</t>
  </si>
  <si>
    <t>CORTIJO DE LOS PANES</t>
  </si>
  <si>
    <t>PANTANO DE ALFONSO XIII</t>
  </si>
  <si>
    <t>VALENTIN_CALASPARRA</t>
  </si>
  <si>
    <t>CORTIJO ALTO</t>
  </si>
  <si>
    <t xml:space="preserve">LA DOCTORA </t>
  </si>
  <si>
    <t xml:space="preserve">LOS MADRILES </t>
  </si>
  <si>
    <t xml:space="preserve">LOS MARINES </t>
  </si>
  <si>
    <t xml:space="preserve">LOS MILICIANOS </t>
  </si>
  <si>
    <t xml:space="preserve">EL REOLID </t>
  </si>
  <si>
    <t xml:space="preserve">LAS REPOSADERAS </t>
  </si>
  <si>
    <t>CAMPOS DEL RIO</t>
  </si>
  <si>
    <t xml:space="preserve">LAS CAÑADAS </t>
  </si>
  <si>
    <t>RODEO PRIMERO O HUATAZALES</t>
  </si>
  <si>
    <t>RODEO SEGUNDO O DE ENMEDIO</t>
  </si>
  <si>
    <t>RODEO TERCERO O DE LOS TENDEROS</t>
  </si>
  <si>
    <t>MARAON</t>
  </si>
  <si>
    <t>CARAVACA DE LA CRUZ</t>
  </si>
  <si>
    <t xml:space="preserve">LA ALMUDEMA </t>
  </si>
  <si>
    <t>CANEJA</t>
  </si>
  <si>
    <t xml:space="preserve">EL HORNICO </t>
  </si>
  <si>
    <t>NAVARES</t>
  </si>
  <si>
    <t>PINILLA</t>
  </si>
  <si>
    <t>LOS PRADOS_CARAVACA</t>
  </si>
  <si>
    <t>SINGLA</t>
  </si>
  <si>
    <t>ARCHIVEL</t>
  </si>
  <si>
    <t>BARRANDA</t>
  </si>
  <si>
    <t>BENABLON</t>
  </si>
  <si>
    <t xml:space="preserve">LA ENCARNACION </t>
  </si>
  <si>
    <t xml:space="preserve">LA EL MORALEJO  Y JUNQUERA </t>
  </si>
  <si>
    <t xml:space="preserve">EL MORAL </t>
  </si>
  <si>
    <t>TARTAMUDO</t>
  </si>
  <si>
    <t xml:space="preserve">LOS ROYOS </t>
  </si>
  <si>
    <t>CAMPO COY</t>
  </si>
  <si>
    <t>TARRAGOYA</t>
  </si>
  <si>
    <t>ALBUJON</t>
  </si>
  <si>
    <t>LAS CASAS_CARTAGENA</t>
  </si>
  <si>
    <t>ESPARRAGUERAL</t>
  </si>
  <si>
    <t>LAS LOMAS_CARTAGENA</t>
  </si>
  <si>
    <t xml:space="preserve">LA MINA </t>
  </si>
  <si>
    <t xml:space="preserve">EL ALGAR </t>
  </si>
  <si>
    <t xml:space="preserve">LOS RIZOS </t>
  </si>
  <si>
    <t xml:space="preserve">LOS RUICES </t>
  </si>
  <si>
    <t xml:space="preserve">LOS URRUTIAS </t>
  </si>
  <si>
    <t xml:space="preserve">LA ALJORRA </t>
  </si>
  <si>
    <t xml:space="preserve">LOS CARRASCOSAS </t>
  </si>
  <si>
    <t xml:space="preserve">LOS BARBEROS </t>
  </si>
  <si>
    <t xml:space="preserve">LOS NAVARROS </t>
  </si>
  <si>
    <t xml:space="preserve">LOS NICOLASES </t>
  </si>
  <si>
    <t xml:space="preserve">LOS NIETOS </t>
  </si>
  <si>
    <t>RIO SECO</t>
  </si>
  <si>
    <t xml:space="preserve">LOS ROSES </t>
  </si>
  <si>
    <t>TORRE CALIN</t>
  </si>
  <si>
    <t>ALUMBRES</t>
  </si>
  <si>
    <t>BORRICEN</t>
  </si>
  <si>
    <t xml:space="preserve">EL FERRIOL </t>
  </si>
  <si>
    <t xml:space="preserve">EL GORGUEL </t>
  </si>
  <si>
    <t xml:space="preserve">EL PORCHE </t>
  </si>
  <si>
    <t>VISTA ALEGRE</t>
  </si>
  <si>
    <t>BEAL</t>
  </si>
  <si>
    <t xml:space="preserve">EL ESTRECHO DE SAN GINES </t>
  </si>
  <si>
    <t>LLANO DEL BEAL</t>
  </si>
  <si>
    <t>SAN GINES DE LA JARA</t>
  </si>
  <si>
    <t>CAMPO NUBLA</t>
  </si>
  <si>
    <t xml:space="preserve">LOS ARROYOS </t>
  </si>
  <si>
    <t>CASAS DE TALLANTE</t>
  </si>
  <si>
    <t>CASAS DEL MOLINO</t>
  </si>
  <si>
    <t>COLLADO DE TALLANTE</t>
  </si>
  <si>
    <t>ERMITA DE TALLANTE</t>
  </si>
  <si>
    <t xml:space="preserve">LOS ESCABEAS </t>
  </si>
  <si>
    <t xml:space="preserve">LA MANCHICA </t>
  </si>
  <si>
    <t xml:space="preserve">LOS NAVARROS BAJOS </t>
  </si>
  <si>
    <t xml:space="preserve">LOS PEREZ </t>
  </si>
  <si>
    <t>RINCON DE TALLANTE</t>
  </si>
  <si>
    <t>CANTERAS</t>
  </si>
  <si>
    <t>ALGAMECA</t>
  </si>
  <si>
    <t xml:space="preserve">LOS DIAZ </t>
  </si>
  <si>
    <t>LOS GARCIAS_CARTAGENA</t>
  </si>
  <si>
    <t xml:space="preserve">LOS PATOJOS </t>
  </si>
  <si>
    <t>TENTEGORRA</t>
  </si>
  <si>
    <t>ESCOMBRERAS</t>
  </si>
  <si>
    <t>TRAPAJUAR</t>
  </si>
  <si>
    <t>HONDON</t>
  </si>
  <si>
    <t>TORRECIEGA</t>
  </si>
  <si>
    <t xml:space="preserve">LOS JORQUERAS </t>
  </si>
  <si>
    <t>MEDIA LEGUA</t>
  </si>
  <si>
    <t>LENTISCAR</t>
  </si>
  <si>
    <t xml:space="preserve">LOS BEATOS </t>
  </si>
  <si>
    <t xml:space="preserve">EL CARMOLI </t>
  </si>
  <si>
    <t xml:space="preserve">LOS CASTILLEJOS </t>
  </si>
  <si>
    <t xml:space="preserve">LA PUEBLA </t>
  </si>
  <si>
    <t>PUNTA BRAVA</t>
  </si>
  <si>
    <t xml:space="preserve">LOS ROSIQUES </t>
  </si>
  <si>
    <t xml:space="preserve">LO TACON </t>
  </si>
  <si>
    <t xml:space="preserve">LA MAGDALENA </t>
  </si>
  <si>
    <t xml:space="preserve">LOS CARRIONES </t>
  </si>
  <si>
    <t>CUESTA BLANCA DE ABAJO</t>
  </si>
  <si>
    <t xml:space="preserve">EL HIGUERAL </t>
  </si>
  <si>
    <t>MOLINOS MARFAGONES</t>
  </si>
  <si>
    <t xml:space="preserve">EL PALMERO </t>
  </si>
  <si>
    <t>POZO LOS PALOS</t>
  </si>
  <si>
    <t>SAN ISIDRO</t>
  </si>
  <si>
    <t xml:space="preserve">LOS SEGADOS </t>
  </si>
  <si>
    <t xml:space="preserve">LOS SIMONETES </t>
  </si>
  <si>
    <t xml:space="preserve">LOS MEDICOS </t>
  </si>
  <si>
    <t>LA VEREDA_CARTAGENA</t>
  </si>
  <si>
    <t xml:space="preserve">LOS VIDALES </t>
  </si>
  <si>
    <t>MIRANDA</t>
  </si>
  <si>
    <t>LAS CASICAS_CARTAGENA</t>
  </si>
  <si>
    <t xml:space="preserve">LOS GALLOS </t>
  </si>
  <si>
    <t xml:space="preserve">LA PALMA </t>
  </si>
  <si>
    <t>LA APARECIDA_CARTAGENA</t>
  </si>
  <si>
    <t xml:space="preserve">LOS BALANZAS </t>
  </si>
  <si>
    <t xml:space="preserve">LO CAMPERO </t>
  </si>
  <si>
    <t xml:space="preserve">LOS CONESAS </t>
  </si>
  <si>
    <t>FUENTE AMARGA</t>
  </si>
  <si>
    <t>PALMA DE ARRIBA</t>
  </si>
  <si>
    <t xml:space="preserve">LOS SALAZARES </t>
  </si>
  <si>
    <t>PERIN</t>
  </si>
  <si>
    <t xml:space="preserve">LA AZOHIA </t>
  </si>
  <si>
    <t>CAMPILLO DE ADENTRO</t>
  </si>
  <si>
    <t xml:space="preserve">LA CORONA </t>
  </si>
  <si>
    <t>CUESTA BLANCA DE ARRIBA</t>
  </si>
  <si>
    <t xml:space="preserve">LOS FLORES </t>
  </si>
  <si>
    <t>GALIFA</t>
  </si>
  <si>
    <t>PEÑAS BLANCAS</t>
  </si>
  <si>
    <t>EL PORTÚS</t>
  </si>
  <si>
    <t xml:space="preserve">EL PLAN </t>
  </si>
  <si>
    <t xml:space="preserve">LA BAÑA </t>
  </si>
  <si>
    <t xml:space="preserve">LOS BARREROS </t>
  </si>
  <si>
    <t>BARRIADA CUATRO SANTOS</t>
  </si>
  <si>
    <t>LOS DOLORES_CARTAGENA</t>
  </si>
  <si>
    <t xml:space="preserve">LOS GABATOS </t>
  </si>
  <si>
    <t xml:space="preserve">LA GUIA </t>
  </si>
  <si>
    <t>POZO ESTRECHO</t>
  </si>
  <si>
    <t>LA RAMBLA_CARTAGENA</t>
  </si>
  <si>
    <t xml:space="preserve">LOS SANCHEZ </t>
  </si>
  <si>
    <t xml:space="preserve">LOS PUERTOS </t>
  </si>
  <si>
    <t xml:space="preserve">LOS ALAMOS </t>
  </si>
  <si>
    <t xml:space="preserve">EL CAÑAR </t>
  </si>
  <si>
    <t xml:space="preserve">LOS CAÑAVATES </t>
  </si>
  <si>
    <t>ERMITA SANTA BARBARA</t>
  </si>
  <si>
    <t xml:space="preserve">LOS FUENTES </t>
  </si>
  <si>
    <t xml:space="preserve">LOS PUERTOS DE SANTA BARBARA </t>
  </si>
  <si>
    <t>ISLA PLANA</t>
  </si>
  <si>
    <t xml:space="preserve">LOS PEREZ DE ARRIBA </t>
  </si>
  <si>
    <t xml:space="preserve">LOS PUCHES </t>
  </si>
  <si>
    <t>VALDELENTISCO</t>
  </si>
  <si>
    <t>VENTA DEL SEÑORITO</t>
  </si>
  <si>
    <t>RINCON DE SAN GINES</t>
  </si>
  <si>
    <t>ATAMARIA</t>
  </si>
  <si>
    <t xml:space="preserve">LAS BARRACAS </t>
  </si>
  <si>
    <t xml:space="preserve">LOS BELONES </t>
  </si>
  <si>
    <t>CABO DE PALOS</t>
  </si>
  <si>
    <t>CALA REONA</t>
  </si>
  <si>
    <t>COBATICAS</t>
  </si>
  <si>
    <t>ISLAS MENORES</t>
  </si>
  <si>
    <t>La Manga del Mar Menor_CT</t>
  </si>
  <si>
    <t>MAR DE CRISTAL</t>
  </si>
  <si>
    <t xml:space="preserve">LOS NIETOS VIEJOS </t>
  </si>
  <si>
    <t>PLAYA HONDA</t>
  </si>
  <si>
    <t>EL SABINAR_CARTAGENA</t>
  </si>
  <si>
    <t>ISLA DEL CIERVO</t>
  </si>
  <si>
    <t>ISLA GROSA</t>
  </si>
  <si>
    <t>ISLA REDONDA (O RONDELLA)</t>
  </si>
  <si>
    <t>ISLA DEL SUJETO</t>
  </si>
  <si>
    <t>ISLAS HORMIGAS</t>
  </si>
  <si>
    <t>SAN ANTONIO ABAD</t>
  </si>
  <si>
    <t>BARRIO DE LA CONCEPCION</t>
  </si>
  <si>
    <t>BARRIO DE PERAL</t>
  </si>
  <si>
    <t>SAN FELIX</t>
  </si>
  <si>
    <t xml:space="preserve">LA ASOMADA </t>
  </si>
  <si>
    <t xml:space="preserve">LO BATURNO </t>
  </si>
  <si>
    <t>LOS CAMACHOS_CARTAGENA</t>
  </si>
  <si>
    <t xml:space="preserve">LA PIQUETA </t>
  </si>
  <si>
    <t>SANTA ANA_CARTAGENA</t>
  </si>
  <si>
    <t>MOLINO DERRIBADO</t>
  </si>
  <si>
    <t xml:space="preserve">LOS PIÑUELAS </t>
  </si>
  <si>
    <t>VENTORRILLOS</t>
  </si>
  <si>
    <t>SANTA LUCIA</t>
  </si>
  <si>
    <t xml:space="preserve">LO CAMPANO </t>
  </si>
  <si>
    <t>LOS MATEOS_CARTAGENA</t>
  </si>
  <si>
    <t>AGUA SALADA</t>
  </si>
  <si>
    <t>BURETE</t>
  </si>
  <si>
    <t>CAMPILLO DE LOS JIMENEZ</t>
  </si>
  <si>
    <t>CAMPILLO Y SUERTES</t>
  </si>
  <si>
    <t>CANARA</t>
  </si>
  <si>
    <t>CAÑADA DE CANARA</t>
  </si>
  <si>
    <t>CARRASQUILLA_CEHEGIN</t>
  </si>
  <si>
    <t>CHAPARRAL</t>
  </si>
  <si>
    <t>ESCOBAR</t>
  </si>
  <si>
    <t>GILICO</t>
  </si>
  <si>
    <t>RIBAZO</t>
  </si>
  <si>
    <t>VALDELPINO</t>
  </si>
  <si>
    <t>VALENTIN</t>
  </si>
  <si>
    <t xml:space="preserve">LOS TORRAOS </t>
  </si>
  <si>
    <t>ALMADENES</t>
  </si>
  <si>
    <t>ASCOY</t>
  </si>
  <si>
    <t>BARRATERA</t>
  </si>
  <si>
    <t>BOLVAX</t>
  </si>
  <si>
    <t>CANADILLO</t>
  </si>
  <si>
    <t>FUENSANTILLA</t>
  </si>
  <si>
    <t>GINETE</t>
  </si>
  <si>
    <t>HORNO</t>
  </si>
  <si>
    <t>MARIPINAR</t>
  </si>
  <si>
    <t xml:space="preserve">LA PARRA </t>
  </si>
  <si>
    <t>PERDIGUERA</t>
  </si>
  <si>
    <t xml:space="preserve">LAS RAMBLAS </t>
  </si>
  <si>
    <t xml:space="preserve">LA TORRE </t>
  </si>
  <si>
    <t>VEREDILLA</t>
  </si>
  <si>
    <t>AJAUQUE</t>
  </si>
  <si>
    <t>LOS BAÑOS_FORTUNA</t>
  </si>
  <si>
    <t>CAPRES</t>
  </si>
  <si>
    <t xml:space="preserve">LOS CARRILLOS </t>
  </si>
  <si>
    <t>LAS CASICAS_FORTUNA</t>
  </si>
  <si>
    <t>FUENTE BLANCA</t>
  </si>
  <si>
    <t xml:space="preserve">LA GARAPACHA </t>
  </si>
  <si>
    <t>HOYAHERMOSA</t>
  </si>
  <si>
    <t xml:space="preserve">LA MATANZA </t>
  </si>
  <si>
    <t>PEÑA ZAFRA DE ABAJO</t>
  </si>
  <si>
    <t>PEÑA ZAFRA DE ARRIBA</t>
  </si>
  <si>
    <t xml:space="preserve">LAS PEÑAS </t>
  </si>
  <si>
    <t>RAMBLA SALADA</t>
  </si>
  <si>
    <t>RAUDA</t>
  </si>
  <si>
    <t xml:space="preserve">LA GINETA </t>
  </si>
  <si>
    <t>FUENTE ALAMO DE MURCIA</t>
  </si>
  <si>
    <t>BALSAPINTADA</t>
  </si>
  <si>
    <t xml:space="preserve">EL ESTRECHO </t>
  </si>
  <si>
    <t>CUEVAS DE REYLLO</t>
  </si>
  <si>
    <t xml:space="preserve">LO JORGE </t>
  </si>
  <si>
    <t xml:space="preserve">EL ESCOBAR </t>
  </si>
  <si>
    <t>CAMPILLO DE ABAJO</t>
  </si>
  <si>
    <t>CANOVAS</t>
  </si>
  <si>
    <t xml:space="preserve">LOS ALMAGROS </t>
  </si>
  <si>
    <t xml:space="preserve">LOS PAGANES </t>
  </si>
  <si>
    <t>FUENTE ALAMO</t>
  </si>
  <si>
    <t xml:space="preserve">EL ESPINAR </t>
  </si>
  <si>
    <t>PALAS-PINILLA</t>
  </si>
  <si>
    <t>CAMPILLO DE ARRIBA</t>
  </si>
  <si>
    <t>LA LOMA_FUENTE ALAMO</t>
  </si>
  <si>
    <t xml:space="preserve">LAS PALAS </t>
  </si>
  <si>
    <t xml:space="preserve">LA PINILLA </t>
  </si>
  <si>
    <t xml:space="preserve">LOS VIVANCOS </t>
  </si>
  <si>
    <t>LA ALBERQUILLA_JUMILLA</t>
  </si>
  <si>
    <t xml:space="preserve">LA ALQUERIA </t>
  </si>
  <si>
    <t>CAÑADA DEL TRIGO</t>
  </si>
  <si>
    <t xml:space="preserve">EL CARCHE </t>
  </si>
  <si>
    <t xml:space="preserve">LAS ENCEBRAS </t>
  </si>
  <si>
    <t xml:space="preserve">LA ESTACADA </t>
  </si>
  <si>
    <t>FUENTE DEL PINO</t>
  </si>
  <si>
    <t xml:space="preserve">LA RAJA </t>
  </si>
  <si>
    <t>SANTA ANA</t>
  </si>
  <si>
    <t>TERMINO DE ARRIBA</t>
  </si>
  <si>
    <t>TORRE DEL RICO</t>
  </si>
  <si>
    <t>LA ZARZA_JUMILLA</t>
  </si>
  <si>
    <t>ROMAN</t>
  </si>
  <si>
    <t xml:space="preserve">EL ALAMILLO </t>
  </si>
  <si>
    <t>LA ALBERQUILLA_LIBRILLA</t>
  </si>
  <si>
    <t>BELEN</t>
  </si>
  <si>
    <t xml:space="preserve">LA CASA MOLINA </t>
  </si>
  <si>
    <t xml:space="preserve">LA EGESA </t>
  </si>
  <si>
    <t xml:space="preserve">LAS LENTISCOSAS </t>
  </si>
  <si>
    <t xml:space="preserve">LOS PALACIOS </t>
  </si>
  <si>
    <t>PERANA</t>
  </si>
  <si>
    <t xml:space="preserve">LAS PUJANTAS </t>
  </si>
  <si>
    <t xml:space="preserve">LOS VICENTES </t>
  </si>
  <si>
    <t>BARRANCO HONDO</t>
  </si>
  <si>
    <t>COY</t>
  </si>
  <si>
    <t>HINOJAR</t>
  </si>
  <si>
    <t>DOÑA INES</t>
  </si>
  <si>
    <t>ORTILLO</t>
  </si>
  <si>
    <t>AGUADERAS</t>
  </si>
  <si>
    <t>ALPORCHONES</t>
  </si>
  <si>
    <t>MESILLO</t>
  </si>
  <si>
    <t>ORILLA Y PIÑERO</t>
  </si>
  <si>
    <t>SOLANA</t>
  </si>
  <si>
    <t>ALMENDRICOS</t>
  </si>
  <si>
    <t>LAS CASICAS_LORCA</t>
  </si>
  <si>
    <t>MEDRANO</t>
  </si>
  <si>
    <t>PELILE Y EL JURADO</t>
  </si>
  <si>
    <t>REDON Y VENTA DE CEFERINO</t>
  </si>
  <si>
    <t>RINCON Y LAS RAMBLICAS</t>
  </si>
  <si>
    <t>TURBINTO</t>
  </si>
  <si>
    <t>VALDIO</t>
  </si>
  <si>
    <t>ROCHE_LORCA</t>
  </si>
  <si>
    <t>AVILES</t>
  </si>
  <si>
    <t>LA CANALEJA  Y EL PARDO</t>
  </si>
  <si>
    <t>BEJAR_LORCA</t>
  </si>
  <si>
    <t>ATALAYA Y LAS PLAZAS</t>
  </si>
  <si>
    <t>CUESTA DE MELLADO</t>
  </si>
  <si>
    <t>ERMITA DE LOS NAVARROS</t>
  </si>
  <si>
    <t>CAMPILLO</t>
  </si>
  <si>
    <t>CASA CASTILLO Y EL VADO</t>
  </si>
  <si>
    <t>RINCON DE LAS COLES</t>
  </si>
  <si>
    <t xml:space="preserve">LOS SALOBRALES </t>
  </si>
  <si>
    <t xml:space="preserve">EL VAINAZO </t>
  </si>
  <si>
    <t>PUENTE BOTERO</t>
  </si>
  <si>
    <t>PUENTE PASICO</t>
  </si>
  <si>
    <t>CARRASQUILLA</t>
  </si>
  <si>
    <t>CAMPO LOPEZ</t>
  </si>
  <si>
    <t>CAZALLA</t>
  </si>
  <si>
    <t>CAÑAREJO</t>
  </si>
  <si>
    <t>CASA PALACIO</t>
  </si>
  <si>
    <t>CASAS NUEVAS Y DE GALLARDO</t>
  </si>
  <si>
    <t>LA TORRE  Y EL CHARCO</t>
  </si>
  <si>
    <t>CULEBRINA</t>
  </si>
  <si>
    <t>PANTANO DE VALDEINFIERNO</t>
  </si>
  <si>
    <t>SALVAREJO Y REVERTE</t>
  </si>
  <si>
    <t>ESCUCHA</t>
  </si>
  <si>
    <t>LOS ABADES  Y LAS NORIAS</t>
  </si>
  <si>
    <t xml:space="preserve">EL ALJIBEJO </t>
  </si>
  <si>
    <t>CUESTA DE LA ESCARIHUELA</t>
  </si>
  <si>
    <t>ERMITA DE LOS CARRASCOS</t>
  </si>
  <si>
    <t xml:space="preserve">LA ESCARIHUELA </t>
  </si>
  <si>
    <t>LA GALERA  Y LOS JOPOS</t>
  </si>
  <si>
    <t xml:space="preserve">LA MERCED </t>
  </si>
  <si>
    <t>FONTANARES</t>
  </si>
  <si>
    <t>TIRIEZA BAJA</t>
  </si>
  <si>
    <t>TIRIEZA Y EL GIGANTE</t>
  </si>
  <si>
    <t>XIQUENA</t>
  </si>
  <si>
    <t>GARROBILLO</t>
  </si>
  <si>
    <t xml:space="preserve">EL CANTAL </t>
  </si>
  <si>
    <t>PINILLA Y GARROBILLO</t>
  </si>
  <si>
    <t xml:space="preserve">LA HOYA </t>
  </si>
  <si>
    <t>BALDAZOS</t>
  </si>
  <si>
    <t>CASA CASTILLO</t>
  </si>
  <si>
    <t>CASAS DE MURCIA</t>
  </si>
  <si>
    <t>CASAS DE PEÑA</t>
  </si>
  <si>
    <t>MENDIETA</t>
  </si>
  <si>
    <t xml:space="preserve">EL RINCON </t>
  </si>
  <si>
    <t>SAN JULIAN</t>
  </si>
  <si>
    <t>SIERRA DE TERCIA</t>
  </si>
  <si>
    <t>HUMBRIAS</t>
  </si>
  <si>
    <t xml:space="preserve">EL AGUILA </t>
  </si>
  <si>
    <t xml:space="preserve">LOS HEREDIAS </t>
  </si>
  <si>
    <t>LOS JORDANES  Y ROMERAS</t>
  </si>
  <si>
    <t>JARALES</t>
  </si>
  <si>
    <t>GIRONA, LOS CUZCOS Y EL LLANO</t>
  </si>
  <si>
    <t>LA TEJERA  Y LA ALQUERIA</t>
  </si>
  <si>
    <t>MARCHENA</t>
  </si>
  <si>
    <t>CAMINO HONDO</t>
  </si>
  <si>
    <t>CASA EL AVI</t>
  </si>
  <si>
    <t xml:space="preserve">LA CASILLA </t>
  </si>
  <si>
    <t>LA CONDOMINA_LORCA</t>
  </si>
  <si>
    <t>PLANTONES DE MATA</t>
  </si>
  <si>
    <t>SANTA GERTRUDIS</t>
  </si>
  <si>
    <t>MORATA</t>
  </si>
  <si>
    <t>MADROÑERAS Y EL LLANO</t>
  </si>
  <si>
    <t>PUERTO MURIEL</t>
  </si>
  <si>
    <t>UGEJAR</t>
  </si>
  <si>
    <t>VIQUEJOS</t>
  </si>
  <si>
    <t>NOGALTE</t>
  </si>
  <si>
    <t>CARDENAS Y PRADICO</t>
  </si>
  <si>
    <t xml:space="preserve">LOS CEGARRA </t>
  </si>
  <si>
    <t>FRANCESES Y MANCHONES</t>
  </si>
  <si>
    <t>VILES</t>
  </si>
  <si>
    <t xml:space="preserve">LA PACA </t>
  </si>
  <si>
    <t>DON GONZALO</t>
  </si>
  <si>
    <t xml:space="preserve">LAS TERRERAS </t>
  </si>
  <si>
    <t>PARRILLA</t>
  </si>
  <si>
    <t>ALCALA</t>
  </si>
  <si>
    <t>CAMPICO BLANCO</t>
  </si>
  <si>
    <t xml:space="preserve">LOS CAUTIVOS </t>
  </si>
  <si>
    <t>POZO HIGUERA</t>
  </si>
  <si>
    <t>EL CABILDO  Y LA CAMPANA</t>
  </si>
  <si>
    <t>COLLADO DE LIRON</t>
  </si>
  <si>
    <t>POZO DE LA HIGUERA</t>
  </si>
  <si>
    <t>PUERTO DEL CARRIL</t>
  </si>
  <si>
    <t>PULGARA</t>
  </si>
  <si>
    <t xml:space="preserve">EL MOLINILLO </t>
  </si>
  <si>
    <t>VENTARIQUE</t>
  </si>
  <si>
    <t>PUNTARRON</t>
  </si>
  <si>
    <t>ALQUERIAS Y CERMEÑO</t>
  </si>
  <si>
    <t>CORVILLONES</t>
  </si>
  <si>
    <t>PURIAS</t>
  </si>
  <si>
    <t>LA ALCANARA  Y LOS BUCANOS</t>
  </si>
  <si>
    <t>ALTOBORDO</t>
  </si>
  <si>
    <t>CASA DE LAS MONJAS</t>
  </si>
  <si>
    <t xml:space="preserve">LOS CONVENTOS </t>
  </si>
  <si>
    <t>FELI</t>
  </si>
  <si>
    <t xml:space="preserve">LAS QUIMERAS </t>
  </si>
  <si>
    <t>VILLARREAL</t>
  </si>
  <si>
    <t>RAMONETE</t>
  </si>
  <si>
    <t>CALNEGRE Y LOS CURAS</t>
  </si>
  <si>
    <t>ERMITA DEL RAMONETE</t>
  </si>
  <si>
    <t xml:space="preserve">LAS LIBRILLERAS </t>
  </si>
  <si>
    <t xml:space="preserve">EL RIO </t>
  </si>
  <si>
    <t>ALTRITAR</t>
  </si>
  <si>
    <t xml:space="preserve">LAS CANALES </t>
  </si>
  <si>
    <t>TERCIA</t>
  </si>
  <si>
    <t>AMARGUILLO</t>
  </si>
  <si>
    <t xml:space="preserve">LOS BERENGUELES </t>
  </si>
  <si>
    <t>CASAS DE RUBIO</t>
  </si>
  <si>
    <t>CRUZ DE CABAÑI</t>
  </si>
  <si>
    <t>CHURRA_LORCA</t>
  </si>
  <si>
    <t>DON JUDAS</t>
  </si>
  <si>
    <t>MOLINO DE LA SIERRA</t>
  </si>
  <si>
    <t>OLMILLOS</t>
  </si>
  <si>
    <t>PINA</t>
  </si>
  <si>
    <t>PUENTE DEL PEREGILERO</t>
  </si>
  <si>
    <t>TRAVIESA</t>
  </si>
  <si>
    <t>VILLAESPESA</t>
  </si>
  <si>
    <t>CARRACLACA</t>
  </si>
  <si>
    <t>TIATA</t>
  </si>
  <si>
    <t xml:space="preserve">LA GRANJA </t>
  </si>
  <si>
    <t>TORREALVILLA</t>
  </si>
  <si>
    <t xml:space="preserve">LOS RASPAJOS </t>
  </si>
  <si>
    <t>LOS TIEMBLOS  Y LAS CAÑADAS</t>
  </si>
  <si>
    <t>TORRALBA</t>
  </si>
  <si>
    <t>ZUÑIGA Y LA JUNCOSA</t>
  </si>
  <si>
    <t>TORRECILLA</t>
  </si>
  <si>
    <t>EL ALJIBE  Y LAS BRENCAS DE SICILIA</t>
  </si>
  <si>
    <t>APICHE</t>
  </si>
  <si>
    <t xml:space="preserve">EL CEMENTERIO </t>
  </si>
  <si>
    <t>MALVERDE Y LAS CARRASCAS DE SOTO</t>
  </si>
  <si>
    <t>VENTA DEL CORONEL</t>
  </si>
  <si>
    <t>LA ALBERQUILLA_LORCA</t>
  </si>
  <si>
    <t xml:space="preserve">LA TOVA </t>
  </si>
  <si>
    <t>CASA DE PANES</t>
  </si>
  <si>
    <t xml:space="preserve">LOS CHURTALES </t>
  </si>
  <si>
    <t>LA FUENSANTA_LORCA</t>
  </si>
  <si>
    <t xml:space="preserve">LOS JUANETES </t>
  </si>
  <si>
    <t>LUCHENA</t>
  </si>
  <si>
    <t>PANTANO DE PUENTES</t>
  </si>
  <si>
    <t>ZARCILLA DE RAMOS</t>
  </si>
  <si>
    <t>CAÑADA HERMOSA Y JOFRE</t>
  </si>
  <si>
    <t>FONTANICAS Y SAN ANTON</t>
  </si>
  <si>
    <t>EL RINCON  Y EL MINGRANO</t>
  </si>
  <si>
    <t>ZARZADILLA DE TOTANA</t>
  </si>
  <si>
    <t>ALHAGUECES</t>
  </si>
  <si>
    <t>CASAS NUEVAS_LORCA</t>
  </si>
  <si>
    <t>ZARZALICO</t>
  </si>
  <si>
    <t>EL AVE  Y LOS SIMONES</t>
  </si>
  <si>
    <t>HENARES</t>
  </si>
  <si>
    <t>PALACIOS BLANCOS</t>
  </si>
  <si>
    <t xml:space="preserve">LA ANCHOSA </t>
  </si>
  <si>
    <t>MAZARRÓN</t>
  </si>
  <si>
    <t>ATALAYA</t>
  </si>
  <si>
    <t>BALSICAS_MAZARRON</t>
  </si>
  <si>
    <t>CAÑADAS DEL ROMERO</t>
  </si>
  <si>
    <t>GAÑUELAS</t>
  </si>
  <si>
    <t>GARROBO</t>
  </si>
  <si>
    <t>IFRE-CAÑADA DE GALLEGO</t>
  </si>
  <si>
    <t>IFRE-PASTRANA</t>
  </si>
  <si>
    <t>LEIVA</t>
  </si>
  <si>
    <t>MAJADA</t>
  </si>
  <si>
    <t>MINGRANO</t>
  </si>
  <si>
    <t>Moreras / Bolnuevo</t>
  </si>
  <si>
    <t>PUERTO DE MAZARRÓN</t>
  </si>
  <si>
    <t>RINCONES_MAZARRON</t>
  </si>
  <si>
    <t>SALADILLO</t>
  </si>
  <si>
    <t>MOLINA DE SEGURA</t>
  </si>
  <si>
    <t>ALBARDA</t>
  </si>
  <si>
    <t>CAMPOTEJAR ALTA</t>
  </si>
  <si>
    <t>CAMPOTEJAR BAJA</t>
  </si>
  <si>
    <t>COMALA</t>
  </si>
  <si>
    <t>LA ESPADA</t>
  </si>
  <si>
    <t>FENAZAR</t>
  </si>
  <si>
    <t xml:space="preserve">LA HORNERA </t>
  </si>
  <si>
    <t xml:space="preserve">LA HURONA </t>
  </si>
  <si>
    <t xml:space="preserve">EL LLANO </t>
  </si>
  <si>
    <t>RELLANO</t>
  </si>
  <si>
    <t>RIBERA DE MOLINA</t>
  </si>
  <si>
    <t>ROMERAL</t>
  </si>
  <si>
    <t>TORREALTA</t>
  </si>
  <si>
    <t xml:space="preserve">LOS VALIENTES </t>
  </si>
  <si>
    <t>BENAMOR</t>
  </si>
  <si>
    <t>ARENAL</t>
  </si>
  <si>
    <t xml:space="preserve">EL COBO </t>
  </si>
  <si>
    <t xml:space="preserve">LOS CHARCOS </t>
  </si>
  <si>
    <t>ULEA_MORATALLA</t>
  </si>
  <si>
    <t>BEJAR</t>
  </si>
  <si>
    <t>CASA DE ERAS</t>
  </si>
  <si>
    <t>LAS CASAS_MORATALLA</t>
  </si>
  <si>
    <t xml:space="preserve">LA PAVA </t>
  </si>
  <si>
    <t>CASAS DEL POBRE</t>
  </si>
  <si>
    <t>BENIZAR</t>
  </si>
  <si>
    <t xml:space="preserve">LA ALBERQUILLA </t>
  </si>
  <si>
    <t>CASA DE LOS GARCIA</t>
  </si>
  <si>
    <t>CASA REQUENA</t>
  </si>
  <si>
    <t>CASICAS DEL PORTAL</t>
  </si>
  <si>
    <t>CHARAN</t>
  </si>
  <si>
    <t>FUENTE DE BENIZAR</t>
  </si>
  <si>
    <t>MAZUZA</t>
  </si>
  <si>
    <t xml:space="preserve">EL MOLINO </t>
  </si>
  <si>
    <t>OTOS</t>
  </si>
  <si>
    <t>LA TERCIA_MORATALLA</t>
  </si>
  <si>
    <t xml:space="preserve">EL VILLAR </t>
  </si>
  <si>
    <t>RINCON DE LOS HUERTOS</t>
  </si>
  <si>
    <t>CAÑADA DE LA CRUZ</t>
  </si>
  <si>
    <t xml:space="preserve">LOS ODRES </t>
  </si>
  <si>
    <t xml:space="preserve">EL ROMERALEJO </t>
  </si>
  <si>
    <t xml:space="preserve">EL MORALEJO </t>
  </si>
  <si>
    <t xml:space="preserve">EL MOSQUITO </t>
  </si>
  <si>
    <t>COBATILLAS_MORATALLA</t>
  </si>
  <si>
    <t xml:space="preserve">EL ALGAIDON </t>
  </si>
  <si>
    <t>EL CAMPILLO_MORATALLA</t>
  </si>
  <si>
    <t xml:space="preserve">LAS COBATILLAS </t>
  </si>
  <si>
    <t xml:space="preserve">EL CHOPILLO </t>
  </si>
  <si>
    <t xml:space="preserve">LAS MURTAS </t>
  </si>
  <si>
    <t>RIO SEGURA</t>
  </si>
  <si>
    <t xml:space="preserve">LA BOQUERA </t>
  </si>
  <si>
    <t>MOHARQUE</t>
  </si>
  <si>
    <t>SALMERON</t>
  </si>
  <si>
    <t>TORRE ARENAS</t>
  </si>
  <si>
    <t>TRIANA</t>
  </si>
  <si>
    <t>ROBLE</t>
  </si>
  <si>
    <t>ARRAYAN</t>
  </si>
  <si>
    <t xml:space="preserve">EL CAMPANERO </t>
  </si>
  <si>
    <t xml:space="preserve">EL CEREZO </t>
  </si>
  <si>
    <t xml:space="preserve">LOS GRANADICOS </t>
  </si>
  <si>
    <t>HONDARES</t>
  </si>
  <si>
    <t xml:space="preserve">LA PUERTA </t>
  </si>
  <si>
    <t>ROGATIVA</t>
  </si>
  <si>
    <t>ARROYO ALAZOR</t>
  </si>
  <si>
    <t>ARROYO BLANCO</t>
  </si>
  <si>
    <t xml:space="preserve">LOS CASTILLICOS </t>
  </si>
  <si>
    <t>HOYA ALAZOR</t>
  </si>
  <si>
    <t xml:space="preserve">LOS PRADOS </t>
  </si>
  <si>
    <t>PUERTO HONDO</t>
  </si>
  <si>
    <t>CASAS ALFARO</t>
  </si>
  <si>
    <t>PUERTO ORTIZ</t>
  </si>
  <si>
    <t>SAN BARTOLOME</t>
  </si>
  <si>
    <t>ARROYO TERCERO</t>
  </si>
  <si>
    <t>CALAR DE LA SANTA</t>
  </si>
  <si>
    <t xml:space="preserve">LOS CANTOS </t>
  </si>
  <si>
    <t>CASA DEL PRADO</t>
  </si>
  <si>
    <t xml:space="preserve">LA FUENSANTA </t>
  </si>
  <si>
    <t>GIBARROYA</t>
  </si>
  <si>
    <t xml:space="preserve">LA LEONA </t>
  </si>
  <si>
    <t xml:space="preserve">LAS NOGUERAS </t>
  </si>
  <si>
    <t>RINCON DEL SASTRE</t>
  </si>
  <si>
    <t xml:space="preserve">EL SABINAR </t>
  </si>
  <si>
    <t xml:space="preserve">LA ENCOMIENDA </t>
  </si>
  <si>
    <t>SAN JUAN</t>
  </si>
  <si>
    <t>BAJIL</t>
  </si>
  <si>
    <t>CAPEL</t>
  </si>
  <si>
    <t>CASA NUEVA</t>
  </si>
  <si>
    <t>CASA PUERTO</t>
  </si>
  <si>
    <t>CASAS DE ALEDO</t>
  </si>
  <si>
    <t>CASAS DE MOYA</t>
  </si>
  <si>
    <t>CASICAS DE SAN JUAN</t>
  </si>
  <si>
    <t>FOTUYA</t>
  </si>
  <si>
    <t xml:space="preserve">LAS LORIGAS </t>
  </si>
  <si>
    <t>ORIHUELO</t>
  </si>
  <si>
    <t xml:space="preserve">LA RISCA </t>
  </si>
  <si>
    <t>ZAEN DE ABAJO</t>
  </si>
  <si>
    <t>ZAEN DE ARRIBA</t>
  </si>
  <si>
    <t xml:space="preserve">LA RIBERA </t>
  </si>
  <si>
    <t>INAZARES</t>
  </si>
  <si>
    <t>MAJARAZAN</t>
  </si>
  <si>
    <t xml:space="preserve">LAS PEDRIZAS </t>
  </si>
  <si>
    <t>ALQUIBLA</t>
  </si>
  <si>
    <t>ARDAL</t>
  </si>
  <si>
    <t xml:space="preserve">LOS BAÑOS </t>
  </si>
  <si>
    <t>CAGITAN</t>
  </si>
  <si>
    <t>CASAS NUEVAS</t>
  </si>
  <si>
    <t>FUENTE LIBRILLA</t>
  </si>
  <si>
    <t xml:space="preserve">LA HERREÑA </t>
  </si>
  <si>
    <t>HOYA NOGUERA Y CUADRADOS</t>
  </si>
  <si>
    <t xml:space="preserve">EL NIÑO </t>
  </si>
  <si>
    <t>PINAR HERMOSO</t>
  </si>
  <si>
    <t xml:space="preserve">LA PUEBLA DE MULA </t>
  </si>
  <si>
    <t>RETAMOSA</t>
  </si>
  <si>
    <t>RINCONES</t>
  </si>
  <si>
    <t>YECHAR</t>
  </si>
  <si>
    <t>BAÑOS Y MENDIGO</t>
  </si>
  <si>
    <t>BARQUEROS</t>
  </si>
  <si>
    <t>CARRASCOY/LA MURTA</t>
  </si>
  <si>
    <t>LUGAR DE CASILLAS  O ERMITA DE BUENDIA</t>
  </si>
  <si>
    <t xml:space="preserve">LOS DOLORES </t>
  </si>
  <si>
    <t>JAVALI NUEVO</t>
  </si>
  <si>
    <t>LOBOSILLO</t>
  </si>
  <si>
    <t xml:space="preserve">LOS MARTINEZ DEL PUERTO </t>
  </si>
  <si>
    <t>PUEBLA DE SOTO</t>
  </si>
  <si>
    <t xml:space="preserve">LA RAYA </t>
  </si>
  <si>
    <t>RINCON DE BENISCORNIA</t>
  </si>
  <si>
    <t>SANGONERA LA VERDE O ERMITA NUEVA</t>
  </si>
  <si>
    <t>SUCINA</t>
  </si>
  <si>
    <t>ZARANDONA</t>
  </si>
  <si>
    <t>BENIAJAN</t>
  </si>
  <si>
    <t>EL PALMAR</t>
  </si>
  <si>
    <t>SAN GINES</t>
  </si>
  <si>
    <t>SAN JOSE DE LA VEGA</t>
  </si>
  <si>
    <t xml:space="preserve">LA ALBATALIA </t>
  </si>
  <si>
    <t>CARRIL DE LOS PENCHOS</t>
  </si>
  <si>
    <t>TORRE MOLINA</t>
  </si>
  <si>
    <t xml:space="preserve">LA ALBERCA </t>
  </si>
  <si>
    <t>ALBERCA DE LAS TORRES</t>
  </si>
  <si>
    <t>HUERTA DE LA ALBERCA</t>
  </si>
  <si>
    <t>ALGEZARES</t>
  </si>
  <si>
    <t>SANTUARIO DE LA FUENSANTA</t>
  </si>
  <si>
    <t>ALJUCER</t>
  </si>
  <si>
    <t xml:space="preserve">LA HERRERA </t>
  </si>
  <si>
    <t xml:space="preserve">LA APARECIDA </t>
  </si>
  <si>
    <t>TORRE SALINAS</t>
  </si>
  <si>
    <t xml:space="preserve">LOS ALBURQUERQUES </t>
  </si>
  <si>
    <t xml:space="preserve">LOS MATEOS </t>
  </si>
  <si>
    <t xml:space="preserve">LOS MAURILLOS </t>
  </si>
  <si>
    <t>RINCON DEL MERINO</t>
  </si>
  <si>
    <t>ALQUERIAS</t>
  </si>
  <si>
    <t>HUERTA DE ALQUERIAS</t>
  </si>
  <si>
    <t xml:space="preserve">LA ARBOLEJA </t>
  </si>
  <si>
    <t>RINCON DE LOS ILLANES</t>
  </si>
  <si>
    <t>BELCHI</t>
  </si>
  <si>
    <t>CABEZO DE TORRES</t>
  </si>
  <si>
    <t>HUERTA Y CAMPO DEL CABEZO</t>
  </si>
  <si>
    <t>CAÑADA HERMOSA</t>
  </si>
  <si>
    <t xml:space="preserve">LA ZARZA </t>
  </si>
  <si>
    <t>CAÑADAS DE SAN PEDRO</t>
  </si>
  <si>
    <t>CABEZO DE LA PLATA</t>
  </si>
  <si>
    <t xml:space="preserve">LAS CASAS </t>
  </si>
  <si>
    <t>COBATILLAS</t>
  </si>
  <si>
    <t xml:space="preserve">LA URDIENCA </t>
  </si>
  <si>
    <t>CORVERA</t>
  </si>
  <si>
    <t>BRIANES</t>
  </si>
  <si>
    <t>LAS CASICAS_MURCIA</t>
  </si>
  <si>
    <t xml:space="preserve">LOS GARCIAS </t>
  </si>
  <si>
    <t>CHURRA</t>
  </si>
  <si>
    <t xml:space="preserve">EL CASTELLAR </t>
  </si>
  <si>
    <t>ERA ALTA</t>
  </si>
  <si>
    <t>CASAS DE LA HUERTA DE ERA ALTA</t>
  </si>
  <si>
    <t xml:space="preserve">LOS PEDRIÑANES </t>
  </si>
  <si>
    <t>ESPARRAGAL_MURCIA</t>
  </si>
  <si>
    <t>AZARBE</t>
  </si>
  <si>
    <t>GARRES Y LAGES</t>
  </si>
  <si>
    <t xml:space="preserve">LOS GARRES </t>
  </si>
  <si>
    <t>LAGES</t>
  </si>
  <si>
    <t>ZAMBRANA</t>
  </si>
  <si>
    <t>GEA Y TRUYOLS</t>
  </si>
  <si>
    <t xml:space="preserve">LO GEA </t>
  </si>
  <si>
    <t xml:space="preserve">LA TERCIA </t>
  </si>
  <si>
    <t xml:space="preserve">EL CARACOLERO </t>
  </si>
  <si>
    <t>GUADALUPE</t>
  </si>
  <si>
    <t>AGRIDULCE</t>
  </si>
  <si>
    <t xml:space="preserve">LA GALAPACHA </t>
  </si>
  <si>
    <t>GUADALUPE DE MACIASCOQUE</t>
  </si>
  <si>
    <t xml:space="preserve">LOS JERONIMOS </t>
  </si>
  <si>
    <t>JAVALI VIEJO</t>
  </si>
  <si>
    <t>FABRICA DE LA POLVORA</t>
  </si>
  <si>
    <t>JAVALI VIEJO (O EL LUGARICO)</t>
  </si>
  <si>
    <t>JERONIMOS Y AVILESES Y BALSICAS DE ARRIBA</t>
  </si>
  <si>
    <t>JERONIMOS Y AVILESES</t>
  </si>
  <si>
    <t>BALSICAS DE ARRIBA</t>
  </si>
  <si>
    <t>LLANO DE BRUJAS</t>
  </si>
  <si>
    <t>HUERTA DE LLANO DE BRUJAS</t>
  </si>
  <si>
    <t xml:space="preserve">EL SALAR </t>
  </si>
  <si>
    <t>MONTEAGUDO</t>
  </si>
  <si>
    <t>HUERTA DE MONTEAGUDO</t>
  </si>
  <si>
    <t>NONDUERMAS</t>
  </si>
  <si>
    <t>ERMITA DE BURGOS</t>
  </si>
  <si>
    <t xml:space="preserve">LA ÑORA </t>
  </si>
  <si>
    <t>MOLINO DE LOS CASIANOS</t>
  </si>
  <si>
    <t xml:space="preserve">LOS POLVORINES </t>
  </si>
  <si>
    <t>SOTO DE LA HOYA</t>
  </si>
  <si>
    <t>PUENTE TOCINOS</t>
  </si>
  <si>
    <t>RINCON DE LOS GARCIAS</t>
  </si>
  <si>
    <t xml:space="preserve">EL SECANO </t>
  </si>
  <si>
    <t>MOLINO DEL NELVA</t>
  </si>
  <si>
    <t>SAN ROQUE</t>
  </si>
  <si>
    <t>TORRE DE LA MANRESA</t>
  </si>
  <si>
    <t xml:space="preserve">EL PUNTAL </t>
  </si>
  <si>
    <t>CASAS DE CEMENTERIO DE NUESTRO PADRE JESUS</t>
  </si>
  <si>
    <t>MOLINO ALFATEGO</t>
  </si>
  <si>
    <t xml:space="preserve">EL RAAL </t>
  </si>
  <si>
    <t>HUERTA DEL RAAL</t>
  </si>
  <si>
    <t>SAN JOSE OBRERO</t>
  </si>
  <si>
    <t xml:space="preserve">LOS RAMOS </t>
  </si>
  <si>
    <t>HUERTA Y CAMPO DE LOS RAMOS</t>
  </si>
  <si>
    <t>RINCON DE SECA</t>
  </si>
  <si>
    <t>HUERTA DEL RINCON DE SECA</t>
  </si>
  <si>
    <t>SAN BENITO</t>
  </si>
  <si>
    <t>ERMITA DE PATIÑO</t>
  </si>
  <si>
    <t>BARRIO DEL PROGRESO</t>
  </si>
  <si>
    <t>HUERTA DE SAN BENITO</t>
  </si>
  <si>
    <t>SANGONERA LA SECA</t>
  </si>
  <si>
    <t>TORRE GUIL</t>
  </si>
  <si>
    <t xml:space="preserve">LA VEREDA </t>
  </si>
  <si>
    <t xml:space="preserve">LA VOZ NEGRA </t>
  </si>
  <si>
    <t>BONETES</t>
  </si>
  <si>
    <t>ERMITA DE BELEN</t>
  </si>
  <si>
    <t xml:space="preserve">EL PUNTARRON </t>
  </si>
  <si>
    <t>SAN JOSE DE LA MONTAÑA</t>
  </si>
  <si>
    <t>SANTA CRUZ</t>
  </si>
  <si>
    <t>HUERTA DE SANTA CRUZ</t>
  </si>
  <si>
    <t>SANTIAGO Y ZARAICHE</t>
  </si>
  <si>
    <t>CASAS DEL CAMINO DE CHURRA</t>
  </si>
  <si>
    <t>CASAS DEL CARRIL DE LA IGLESIA</t>
  </si>
  <si>
    <t>SANTO ANGEL</t>
  </si>
  <si>
    <t>HUERTA DE SANTO ANGEL</t>
  </si>
  <si>
    <t>MONTE LISO</t>
  </si>
  <si>
    <t>CAMPO EREMITORIO DE LA LUZ</t>
  </si>
  <si>
    <t>TORREAGUERA</t>
  </si>
  <si>
    <t>RINCON DEL GALLEGO</t>
  </si>
  <si>
    <t>VALLADOLISES Y LO JURADO</t>
  </si>
  <si>
    <t xml:space="preserve">LO JURADO </t>
  </si>
  <si>
    <t>VALLADOLISES</t>
  </si>
  <si>
    <t xml:space="preserve">LOS BASTIDAS </t>
  </si>
  <si>
    <t>CABECICO DEL REY</t>
  </si>
  <si>
    <t>ZENETA</t>
  </si>
  <si>
    <t>TABALA</t>
  </si>
  <si>
    <t xml:space="preserve">LA ALQUIBLA </t>
  </si>
  <si>
    <t xml:space="preserve">EL ARCO </t>
  </si>
  <si>
    <t xml:space="preserve">EL BARRANCO </t>
  </si>
  <si>
    <t xml:space="preserve">EL CAMPILLO </t>
  </si>
  <si>
    <t xml:space="preserve">LA CUNA </t>
  </si>
  <si>
    <t>PUERTO LUMBRERAS</t>
  </si>
  <si>
    <t>CABEZO DE LA JARA</t>
  </si>
  <si>
    <t>ESPARRAGAL</t>
  </si>
  <si>
    <t>ERMITA</t>
  </si>
  <si>
    <t>ESTACION</t>
  </si>
  <si>
    <t>PUERTO ADENTRO</t>
  </si>
  <si>
    <t>GOÑAR</t>
  </si>
  <si>
    <t xml:space="preserve">LAS CASICAS </t>
  </si>
  <si>
    <t>AINAS</t>
  </si>
  <si>
    <t>ALCOBA</t>
  </si>
  <si>
    <t>ALMARCHA</t>
  </si>
  <si>
    <t>AMBROS</t>
  </si>
  <si>
    <t xml:space="preserve">LA BERMEJA </t>
  </si>
  <si>
    <t>BERRANDINO</t>
  </si>
  <si>
    <t>CAÑADA GIL</t>
  </si>
  <si>
    <t>COLLADO GIL</t>
  </si>
  <si>
    <t xml:space="preserve">LA CUERDA </t>
  </si>
  <si>
    <t>CUESTA ALTA</t>
  </si>
  <si>
    <t>FUENTE DEL CIENO</t>
  </si>
  <si>
    <t>LICHOR</t>
  </si>
  <si>
    <t>LAS LOMAS_RICOTE</t>
  </si>
  <si>
    <t>PATRUENA</t>
  </si>
  <si>
    <t>RAMBLA DE CHARRARA</t>
  </si>
  <si>
    <t xml:space="preserve">LAS VENTANAS </t>
  </si>
  <si>
    <t>VITE</t>
  </si>
  <si>
    <t>SAN JAVIER</t>
  </si>
  <si>
    <t xml:space="preserve">LA CALAVERA </t>
  </si>
  <si>
    <t>COLONIA JULIO RUIZ DE ALDA</t>
  </si>
  <si>
    <t xml:space="preserve">LA GRAJUELA </t>
  </si>
  <si>
    <t>La Manga del Mar Menor</t>
  </si>
  <si>
    <t xml:space="preserve">EL MIRADOR </t>
  </si>
  <si>
    <t>POZO ALEDO</t>
  </si>
  <si>
    <t>RODA</t>
  </si>
  <si>
    <t>SANTIAGO DE LA RIBERA</t>
  </si>
  <si>
    <t>TARQUINALES</t>
  </si>
  <si>
    <t>ISLA MAYOR (O DEL BARON)</t>
  </si>
  <si>
    <t>ISLA PERDIGUERA</t>
  </si>
  <si>
    <t>SAN PEDRO DEL PINATAR</t>
  </si>
  <si>
    <t xml:space="preserve">LOS ANTOLINOS </t>
  </si>
  <si>
    <t xml:space="preserve">LAS BEATAS </t>
  </si>
  <si>
    <t xml:space="preserve">LOS CUARTEROS </t>
  </si>
  <si>
    <t xml:space="preserve">LAS ESPERANZAS </t>
  </si>
  <si>
    <t xml:space="preserve">LOS GOMEZ </t>
  </si>
  <si>
    <t xml:space="preserve">LOS IMBERNONES </t>
  </si>
  <si>
    <t>LOMA DE ABAJO</t>
  </si>
  <si>
    <t>LOMA DE ARRIBA</t>
  </si>
  <si>
    <t xml:space="preserve">EL MOJON </t>
  </si>
  <si>
    <t xml:space="preserve">LAS PACHECAS </t>
  </si>
  <si>
    <t>LO PAGAN</t>
  </si>
  <si>
    <t xml:space="preserve">LOS PEÑASCOS </t>
  </si>
  <si>
    <t xml:space="preserve">LOS SAEZ </t>
  </si>
  <si>
    <t xml:space="preserve">EL SALERO </t>
  </si>
  <si>
    <t xml:space="preserve">LAS SALINAS </t>
  </si>
  <si>
    <t xml:space="preserve">LOS TARRAGAS </t>
  </si>
  <si>
    <t xml:space="preserve">LOS VERAS </t>
  </si>
  <si>
    <t>TORRE PACHECO</t>
  </si>
  <si>
    <t>BALSICAS</t>
  </si>
  <si>
    <t xml:space="preserve">LOS CAMACHOS </t>
  </si>
  <si>
    <t>DOLORES</t>
  </si>
  <si>
    <t>HORTICHUELA</t>
  </si>
  <si>
    <t>HOYAMORENA</t>
  </si>
  <si>
    <t>JIMENADO</t>
  </si>
  <si>
    <t xml:space="preserve">LOS MEROÑOS </t>
  </si>
  <si>
    <t>ROLDAN</t>
  </si>
  <si>
    <t>SAN CAYETANO</t>
  </si>
  <si>
    <t>SANTA ROSALIA</t>
  </si>
  <si>
    <t xml:space="preserve">LAS TORRES DE COTILLAS </t>
  </si>
  <si>
    <t>CAMPO DE ABAJO</t>
  </si>
  <si>
    <t>CAMPO DE ARRIBA</t>
  </si>
  <si>
    <t xml:space="preserve">LOS CARAMBAS </t>
  </si>
  <si>
    <t xml:space="preserve">LA CONDOMINA </t>
  </si>
  <si>
    <t>COTILLAS ANTIGUA</t>
  </si>
  <si>
    <t xml:space="preserve">EL COTO </t>
  </si>
  <si>
    <t xml:space="preserve">LA FLORIDA </t>
  </si>
  <si>
    <t>HUERTA DE ABAJO</t>
  </si>
  <si>
    <t>HUERTA DE ARRIBA</t>
  </si>
  <si>
    <t xml:space="preserve">LA LOMA </t>
  </si>
  <si>
    <t xml:space="preserve">LOS MATIAS </t>
  </si>
  <si>
    <t xml:space="preserve">LA MEDIA LEGUA </t>
  </si>
  <si>
    <t>PAGO TOCINO</t>
  </si>
  <si>
    <t xml:space="preserve">LAS PARCELAS </t>
  </si>
  <si>
    <t>PARQUE DE LAS PALMERAS</t>
  </si>
  <si>
    <t xml:space="preserve">LOS PULPITES </t>
  </si>
  <si>
    <t xml:space="preserve">EL RODEO DE LA ERMITA </t>
  </si>
  <si>
    <t>RINCON DE LAS DELICIAS</t>
  </si>
  <si>
    <t xml:space="preserve">LOS ROMEROS </t>
  </si>
  <si>
    <t xml:space="preserve">LAS VIÑAS </t>
  </si>
  <si>
    <t xml:space="preserve">LA HUERTA </t>
  </si>
  <si>
    <t xml:space="preserve">LA SIERRA </t>
  </si>
  <si>
    <t>MORTI</t>
  </si>
  <si>
    <t xml:space="preserve">LA CHARCA </t>
  </si>
  <si>
    <t>MORTI ALTO</t>
  </si>
  <si>
    <t>MORTI BAJO</t>
  </si>
  <si>
    <t>PARETON</t>
  </si>
  <si>
    <t xml:space="preserve">LOS CANTAREROS </t>
  </si>
  <si>
    <t>LAS LOMAS_TOTANA</t>
  </si>
  <si>
    <t xml:space="preserve">LAS VENTAS </t>
  </si>
  <si>
    <t xml:space="preserve">LOS PULIOS </t>
  </si>
  <si>
    <t>LEBOR</t>
  </si>
  <si>
    <t>LEBOR ALTO</t>
  </si>
  <si>
    <t>LEBOR BAJO</t>
  </si>
  <si>
    <t xml:space="preserve">LA BARQUILLA </t>
  </si>
  <si>
    <t xml:space="preserve">LAS QUEBRADAS </t>
  </si>
  <si>
    <t>ÑORICA</t>
  </si>
  <si>
    <t xml:space="preserve">LA COSTERA </t>
  </si>
  <si>
    <t xml:space="preserve">LA ÑORICA </t>
  </si>
  <si>
    <t>RAIGUERO</t>
  </si>
  <si>
    <t>RAIGUERO ALTO</t>
  </si>
  <si>
    <t>RAIGUERO BAJO</t>
  </si>
  <si>
    <t>CUESTA BLANCA</t>
  </si>
  <si>
    <t xml:space="preserve">LA ESTACION </t>
  </si>
  <si>
    <t>FICAIRA</t>
  </si>
  <si>
    <t xml:space="preserve">LAS LOMAS </t>
  </si>
  <si>
    <t xml:space="preserve">LA RAMBLA </t>
  </si>
  <si>
    <t>VENTA PUÑALES</t>
  </si>
  <si>
    <t>LA UNIÓN</t>
  </si>
  <si>
    <t>PORTMAN</t>
  </si>
  <si>
    <t>ROCHE</t>
  </si>
  <si>
    <t xml:space="preserve">LA ESPERANZA </t>
  </si>
  <si>
    <t xml:space="preserve">EL LAZARETO </t>
  </si>
  <si>
    <t xml:space="preserve">LAS OLIVERAS </t>
  </si>
  <si>
    <t>TORREBLANCA</t>
  </si>
  <si>
    <t>VILLANUEVA DEL RIO SEGURA</t>
  </si>
  <si>
    <t>AGUA AMARGA</t>
  </si>
  <si>
    <t>NUESTRA SEÑORA ASUNCION</t>
  </si>
  <si>
    <t>CAÑADA DE CARTIN</t>
  </si>
  <si>
    <t>VIRGEN DEL CARMEN</t>
  </si>
  <si>
    <t>FUENTE MORRA</t>
  </si>
  <si>
    <t>CAMPO ABAJO</t>
  </si>
  <si>
    <t>CAMPO ARRIBA</t>
  </si>
  <si>
    <t>RASPAY</t>
  </si>
  <si>
    <t>MATANZAS</t>
  </si>
  <si>
    <t>SISCAR</t>
  </si>
  <si>
    <t>ORILLA DEL AZARBE</t>
  </si>
  <si>
    <t>LOS ALCÁZARES</t>
  </si>
  <si>
    <t xml:space="preserve">LAS LOMAS DEL RAME </t>
  </si>
  <si>
    <t xml:space="preserve">LOS NAREJOS </t>
  </si>
  <si>
    <t>PUNTA CALERA</t>
  </si>
  <si>
    <t>CP</t>
  </si>
  <si>
    <t>POBLACIÓN</t>
  </si>
  <si>
    <t>COMUNIDAD AUTÓNOMA</t>
  </si>
  <si>
    <t>ZONAS</t>
  </si>
  <si>
    <t>Raspay (Yecla)</t>
  </si>
  <si>
    <t>Murcia</t>
  </si>
  <si>
    <t>ACTOR FERNANDO DIAZ DE MENDOZA@AGUERA@ALBACETE@ALBUDEITEROS@ALEJANDRO SEIQUER@ALFARO@ANDRES BAQUERO@ANGEL GUIRAO@ANTONIO GARRIGOS@ANTONIO PUIG@APOSTOLES@APOSTOLES, Plaza@ARCO DE SANTO DOMINGO@ARQUITECTO CERDAN MARTINEZ@AURORA@AURORA, Plaza@AZUCAQUE@BALSAS@BALSAS, Plaza@BARAUNDILLO@BARRIONUEVO@BASABE@BEATO ANDRES HIBERNON, Plaza@CALDERON DE LA BARCA@CARDENAL BELLUGA, Plaza@CETINA, Plaza@CUBOS, Callejon@DOCTOR JOSE TAPIA SANZ@DOCTOR PEREZ MATEOS@ECHEGARAY@ESCRITOR FERNANDEZ ARDAVIN@ESCULTOR SALZILLO@EULOGIO SORIANO@EUROPA, Plaza@FERNANDEZ ARDAVIN@FERNANDEZ CABALLERO@FONTES, Plaza@FUENSANTA@GONZALEZ ADALID@GRANERO@GRECO (Pares del 2 al 4)@HERNANDEZ AMORES, Plaza@INFANTES@ISIDORO DE LA CIERVA@JABONERIAS@JACOBO DE LAS LEYES@JOSE ANTONIO PONZOA@JOUFRE, Plaza@JULIAN ROMEA, Plaza@MADRE ANTONIA MARIA DE OVIEDO@MANFREDI@MARENGO@MARIN BALDO@MENENDEZ PELAYO, Paseo@MERCED (Impares del 1 al final)  (Pares del 8 al final)@MONTIJO@OLIVER@PELIGROS, Callejon@PERIODISTA JAIME CAMPMANY, Plaza@PINARES@PINTORES MURCIANOS@PLATERIA (Impares del 15 al final)  (Pares del 20 al final)@POETA Y PERIODISTA RAIMUNDO DE LOS REYES@PRIETO@PUERTA NUEVA (Impares del 1 al 27)  (Pares del 2 al 16)@PUERTA NUEVA, Plaza (Impares del 1 al 1)  (Pares del 2 al final)@RADIO MURCIA@RAIMUNDO GONZALEZ FRUTOS, Plaza@RAMBLA@ROCAMORA@SAAVEDRA FAJARDO@SALVADOR RUEDA@SAN ANTONIO (Impares del 1 al final)  (Pares del 2 al final)@SAN CRISTOBAL@SAN JUAN DE DIOS (Impares del 1 al final)  (Pares del 8 al final)@SAN LORENZO@SAN MARTIN DE PORRES@SANCHO@SANTA GERTRUDIS, Plaza@SANTA QUITERIA (Impares del 1 al 11)  (Pares del 2 al 12)@SANTO CRISTO@SELGAS (Impares del 1 al 5)  (Pares del 2 al 8)@SERRANO ALCAZAR@SIERVAS DE JESUS@SOR VALENTINA GARCIA GONZALEZ@TENIENTE FLOMESTA, Avenida (Impares del 1 al 3)  (Pares del 2 al 2)@TRAPERIA@UNIVERSIDAD, Plaza@VARA DEL REY@VILLALEAL</t>
  </si>
  <si>
    <t>ACTOR CECILIO PINEDA, Plaza@ACTOR JOSE CRESPO@AGRIMENSORES@ALADREROS@ALAMOS@ALARILLA@ALCALDE JUAN LOPEZ SOMALO (Impares del 1 al final)  (Pares del 2 al 6)@ALMOHAJAR@ALVAREZ QUINTERO@AMBROSIO DE SALAZAR@ANDORRA TERUEL@ANGEL (Impares del 1 al final)  (Pares del 2 al final)@AUROROS@BELEN@BIBLIOFILO PEREZ GOMEZ@CABALLERO@CAMACHOS, Plaza@CANALEJAS, Avenida@CAPUCHINOS@CAPUCHINOS, Alameda@CARAVACA, Callejon@CARMEN@CARTAGENA@CIUDAD DE ALMERIA, Avenida (Impares del 1 al 15)  (Pares del 2 al 20)@CLEMENTES@COLON, Alameda@CONDE DEL CAMPILLO@CONDE, Callejon@CORBALAN@CORREGIDOR@CUARTEL DE ARTILLERIA@DIAZ, Callejon@DIEGO HERNANDEZ@ELIAS ROS@ESCRITOR FERNANDEZ DELGADO@ESCULTOR JUAN GONZALEZ MORENO, Paseo@ESCULTOR NICOLAS DE BUSSI@ESPARTERO@FLORIDABLANCA@FORMALIDAD@FOTOGRAFO VERDU, Paseo@FUNDADORA SANTA MARIA JOSEFA, Plaza@GALDO@GONZALEZ CEBRIAN@GONZALEZ CONDE, Plaza@GOYA@GRACIA@GRAN VIA DEL CARMEN@HORNO@HORTELANOS@HUERTO CAPUCHINOS@INDUSTRIA@INDUSTRIA, Plaza@INGENIERO JUAN DE LA CIERVA, Plaza@JAZMIN@JOSE CASTAÑO@JUAN ANTONIO HERNANDEZ DEL AGUILA@JUAN ANTONIO PEREA, Avenida@JUMILLA@LEON, Callejon@LLANOS@MADRE ELISEA OLIVER MOLINA@MARIA GUERRERO@MARQUES DE CORVERA, Paseo@MARQUES DE ORDOÑO@MATADERO@MATADERO VIEJO@MATEOS@MERCEDES@MIGUEL SERVET@MOLINOS@MOZART@NICARAGUA@OVALO@OVALO, Plaza@PAJA, Plaza@PALMERAS, Carril@PARRANDA, LA@PASCUAL ABELLAN@PASTORA@PEREJIL, Callejon@PETRA@PINTOR GOMEZ CANO@PINTOR JOSE MARIA PARRAGA, Plaza@PINTOR MARIANO BALLESTER, Plaza@PINTOR PEDRO FLORES (Impares del 1 al 13)  (Pares del 2 al 12)@PINTOR PEDRO FLORES, Plaza@PRINCESA@PROCLAMACION@REGALICIAR@RICARDO GIL@RIO SEGURA, Avenida@ROSAL@RUIZ HIDALGO@SAN FERNANDO@SAN FRANCISCO@SAN MAGIN@SAN MARCOS@SANTA JOAQUINA DE VEDRUNA@SANTA URSULA@SANTANDER@SANTAREN@SEIQUER, Callejon@SOGUEADORES@TORRE DE ROMO (Impares del 1 al 35)  (Pares del 2 al 36)@VOLUNTARIOS, Plaza@ZARANDONA, Plaza</t>
  </si>
  <si>
    <t>AMBERES@AMORES, Plaza@ANGEL ROMERO ELORRIAGA@ANIMAS@ANTONETE GALVEZ, Avenida (Pares del 2 al 6)@ANTONIO FAYREN LUMERAS@ANTONIO TORRECILLAS@ARCO DE SAN JUAN@ARCOS@ARTESANOS@CANDELARIA, DE LA, Plaza@CANOVAS DEL CASTILLO@CAPITAN BALACA@CASTILLEJO@CEBALLOS@CEBALLOS, Plaza@CEUTA (Pares del 2 al final)@CIGARRAL@COMUNEROS@CRISTO DEL RESCATE, Plaza@CRUZ ROJA, Plaza@DARIO DE VALCARCEL@DOCTOR FLEMING@DOCTOR RAMON SANCHEZ-PARRA@ENRIQUE AYUSO MIRO@ESCOPETEROS@ESCRITOR ALCALA YAÑEZ@ESTRELLA@FAMA, Avenida (Impares del 1 al 11)  (Pares del 2 al 10)@FEDERICO SERVET, Plaza@FELIPE MARIN FUENTES@FRANCISCO MARTINEZ GARCIA@GARAY, Paseo@GARAY, Ronda@GENERAL MARGALLO@GENERAL SAN MARTIN@GENERAL YAGUE@GLORIA@HERRADURA@INTENDENTE JORGE PALACIOS, Avenida@ISABEL LA CATOLICA@JERONIMO YAÑEZ DE ALCALA@JOAQUIN BAGUENA@JOAQUIN COSTA@JOSE ASENSIO MIRO@JOSE CANOVAS PUJANTE@JOSE MALUQUER Y SALVADOR@JOSE PEREZ MIRALLES@JOSE SANCHEZ POZUELO@JOSELITO@JOVELLANOS@LUCAS MALLADA@LUGO@LUIS FONTES PAGAN@LUISA ALEDO@MADRID@MARIANO PADILLA@MARIANO VERGARA@MESEGUERES@MIGUEL GALLEGO ALCARAZ@MORA@MORTERO@MOTA DEL RIO@OBISPO FRUTOS@ORENSE@PACO@PALMERAS, Plaza@PARROCO PEDRO MARTINEZ CONESA@PEDRO SANCHEZ BARBA@PERIODISTA NICOLAS ORTEGA PAGAN@PINTOR VILLACIS@POETA RAMIREZ PAGAN@PRIMERO DE MAYO, Avenida (Pares del 32 al final)@PUERTA DE ORIHUELA (Impares del 1 al 17)  (Pares del 2 al 6)@RAMON GALLUD@RICARDO ZAMORA@RIO THADER@RODRIGO DE TRIANA@SAN BLAS, Plaza@SAN CARLOS@SAN JOSE (Impares del 1 al final)  (Pares del 2 al final)@SAN JUAN DE DIOS (Pares del 2 al 6)@SAN JUAN, Plaza@SAN LEANDRO@SANTA EULALIA, Plaza@SANTA QUITERIA (Impares del 13 al final)  (Pares del 14 al final)@SANTA ROSALIA@SANTOMERA@SANTOÑA, Plaza (Impares del 1 al 1)@SARDOY@SARDOY, Plaza@SELGAS (Impares del 7 al final)  (Pares del 10 al final)@SEMOLA@SIMON GARCIA@SOLEDAD@TAHONA@TARRAGONA@TENIENTE CHAMORRO@TENIENTE FLOMESTA, Avenida (Impares del 5 al final)  (Pares del 4 al final)@TENIENTE PEREZ REDONDO@TONELERO@TORERO ORTEGA CANO, Plaza@TORRETA@TRINIDAD@TRIUNFO@VALENCIA@VICTORIO@VIEJO DEL CEMENTERIO, Camino@ZARAGOZA</t>
  </si>
  <si>
    <t>ADUANA@ALCALDE GASPAR DE LA PEÑA@ALFANDE@ALMENARA@ALMUDI@ANGUSTIAS@ARCO DE VERONICAS@ARENAL, DEL@ARZOBISPO SIMON LOPEZ@BAÑOS@BOCIO@CARNICEROS@CEFERINO@CONDE DE ROCHE@CONDE DEL VALLE DE SAN JUAN@CORTES@CRISTO DEL PERDON@DESAMPARADOS, Callejon@DOCTOR JOSE LOPEZ ALEMAN@DON ANTONIO SANCHEZ MAURANDI@ENTIERRO DE LA SARDINA@ERICAS@ESCULTOR FRANCISCO SALZILLO, Gran via (Impares del 1 al 17)  (Pares del 2 al 24)@ESPAÑA, Glorieta@FEDERICO BALART@FLORES, Plaza@FRENERIA@FRUTOS BAEZA@GAVACHA@GRAN PEZ@GRAN VIA, Avenida (Impares del 1 al 19)  (Pares del 2 al 26)@JARA CARRILLO@JIMENEZ DE BAEZA@JOSE ESTEVE MORA, Plaza@JOSE MARIA BAUTISTA HERNANDEZ, Plaza@JUAN DE LA CIERVA@JULIAN CALVO@LAREDO, Callejon@MADRE DE DIOS@MAESTRA DELIA BOSQUE@MAESTRO SALVADOR ORTIZ@MAHONESAS@MALECON, Paseo (Impares del 1 al 35)  (Pares del 2 al 8)@MANRESA@MARQUESA@MARTINEZ TORNEL, Plaza@MULETA, Callejon@ORGANISTAS@PASCUAL@PEDRO DE LA FLOR@PEDRO POU, Plaza@PILAR@PINTOR SOBEJANO@PLANO DE SAN FRANCISCO@PLATERIA (Impares del 1 al 13)  (Pares del 2 al 18)@POLO DE MEDINA@POSADA SANTA CATALINA@POZO@PUXMARINA@PUXMARINA, Plaza@RIQUELME (Impares del 1 al 3)  (Pares del 2 al 6)@SAGASTA (Impares del 1 al 19)  (Pares del 2 al 16)@SAN ANTOLIN, Plaza@SAN BARTOLOME@SAN BARTOLOME, Plaza@SAN JOAQUIN@SAN JULIAN, Plaza@SAN LUIS GONZAGA (Impares del 1 al 7)  (Pares del 2 al 12)@SAN PATRICIO@SAN PEDRO@SAN PEDRO, Plaza@SANCHEZ MADRIGAL@SANDOVAL, Plaza@SANTA CATALINA@SANTA CATALINA, Plaza@SANTA ISABEL (Impares del 1 al final)  (Pares del 2 al final)@SANTA ISABEL, Plaza@SANTA LUCIA@SOCIEDAD@SOL@SOTO, Carril@TOMAS MAESTRE@TURRONEROS@VERONICAS@VIDRIEROS@VINADER@ZABALBURU, Pasaje@ZARANDONA</t>
  </si>
  <si>
    <t>ACISCLO DIAZ@AGUSTINAS@AGUSTINAS, Plaza@AISTOR@ALFAREROS@ALMENAS@ALMUDENA@ANTONIO SEGADO DEL OLMO@ARGILICO@ARRIXACA@AYLLON@BAEZA@BARITONO MARCOS REDONDO@BENDAME@BOLOS@BRUJERA@BURRUEZO@BURRUEZO, Callejon@CASANOVA@CUESTA DE LA MAGDALENA@DOCTOR JESUS QUESADA SANZ@ENTREJARDINES@ESCULTOR FRANCISCO SALZILLO, Gran via (Impares del 19 al final)  (Pares del 26 al final)@ESCULTOR JOSE SANCHEZ LOZANO@FUENSANTA, Plaza (Impares del 1 al 0)@GARCIA ALIX@GOMEZ CORTINA@GRAN VIA, Avenida (Impares del 21 al final)  (Pares del 28 al final)@HIDALGO@HUERFANOS@HUERTAS@HUERTO GAMBIN@HUERTO POMARES@JERONIMO DE RODA@JOSE GARCIA MARTINEZ@LEBREL@LORENZO PAUSA@LUIS BRAILLE@MADRE ESPERANZA@MAESTRO ALONSO@MANGA, LA@MARE NOSTRUM@MARIANO GIRADA@MARIANO MONTESINOS@MAYOR, Plaza@MORERA@MUÑOZ DE LA PEÑA@NAVARRA@NUEVAS TECNOLOGIAS@OLMA, Callejon@PALOMARICO@PASOS DE SANTIAGO@PICOS DE EUROPA@PIO TEJERA@PORTILLO SAN ANTONIO@RIQUELME (Impares del 5 al final)  (Pares del 8 al final)@RUIPEREZ@SACRISTIA SAN MIGUEL@SAGASTA (Impares del 21 al final)  (Pares del 18 al final)@SAN AGUSTIN, Plaza@SAN ANDRES@SAN BENITO@SAN GINES@SAN GINES, Plaza@SAN LUIS GONZAGA (Impares del 9 al final)  (Pares del 14 al final)@SAN MIGUEL@SAN NICOLAS@SAN NICOLAS, Plaza@SANTA CECILIA@SANTA TERESA@SEGURA@SERRANO@SIERRA CARBONERA@SIERRA DE GREDOS@SIERRA DE LA PILA@SIERRA MORENA@SIERRA NEVADA@TORO@TORRES@YESQUEROS, Plaza</t>
  </si>
  <si>
    <t>ACEQUIA ALJADA (PUENTE TOCINOS)@ACEQUIA DE BENETUCER (PUENTE TOCINOS), Carril@AGUADOR (PUENTE TOCINOS)@ALARCON (PUENTE TOCINOS)@ALBERCOQUES (PUENTE TOCINOS), Carril@ALEGRIA (PUENTE TOCINOS)@AMERICA (PUENTE TOCINOS), Plaza@AMISTAD (PUENTE TOCINOS), Carril@ANGEL LAORDEN CARRILLO (PUENTE TOCINOS)@ANTONETE GALVEZ, Avenida (Impares del 1 al final)  (Pares del 8 al final)@ANTONIO ABELLAN ABELLAN@ANTONIO MACHADO (PUENTE TOCINOS)@ARBITRO EDUARDO VIDAL TORRES (PUENTE TOCINOS), Plaza@AROCAS (PUENTE TOCINOS), Carril@ARTESANOS DE BELEN (PUENTE TOCINOS), Plaza@ATALAYAS@ATLETA ANTONIO PEÑALVER (PUENTE TOCINOS)@AZAHAR (PUENTE TOCINOS)@BAEZA (PUENTE TOCINOS), Carril@BALTASARES (PUENTE TOCINOS), Carril@BARBA (PUENTE TOCINOS), Carretera@BELANDO (PUENTE TOCINOS)@BELANDO (PUENTE TOCINOS), Callejon@BERNABELES (PUENTE TOCINOS), Carril@BLOQUES HORTICOLA DEL SEGURA@BRAZAL DEL MOLINO (PUENTE TOCINOS)@CABREROS (PUENTE TOCINOS), Carril@CALI JOSEFA FERNANDEZ ROMERO@CAMACHES (PUENTE TOCINOS), Carril@CANOS, Carril@CAPITAN (PUENTE TOCINOS), Vereda@CARMEN BARBA (PUENTE TOCINOS)@CASTELLON@CATALANAS (PUENTE TOCINOS), Carril@CEUTA (Impares del 1 al final)@CITRICA (PUENTE TOCINOS)@CIUDAD REAL@CONCEJAL HERMENEGILDO LUMERAS DE CASTRO@CONCORDIA (PUENTE TOCINOS)@CONDOMINA, Carril@CONESAS (PUENTE TOCINOS), Carril@CORDOBA@CORDOBA@CORREOS (PUENTE TOCINOS)@CUATRO ESTACIONES (PUENTE TOCINOS)@CUEVA (PUENTE TOCINOS), Vereda@DELICIAS (PUENTE TOCINOS)@DERECHOS HUMANOS@DOCTOR BARRAQUER (PUENTE TOCINOS)@DOCTOR MARAÑON (PUENTE TOCINOS)@ENMEDIO (PUENTE TOCINOS), Camino@ERMITA DE LOS REMEDIOS (PUENTE TOCINOS)@ERMITA VIEJA (PUENTE TOCINOS)@ESPERANZA (PUENTE TOCINOS)@FAMA, Avenida (Impares del 19 al final)  (Pares del 54 al final)@FAMA, Avenida (Impares del 13 al 17)  (Pares del 12 al 52)@FEDERICO GARCIA LORCA (PUENTE TOCINOS)@FERMIN (PUENTE TOCINOS), Carril@FERMINES (PUENTE TOCINOS), Camino@FILOMENA (PUENTE TOCINOS), Carril@FRANCISCA BELANDO (PUENTE TOCINOS)@FRANCISCO PAREDES (PUENTE TOCINOS)@FRUTOS MORENO (PUENTE TOCINOS)@FUENSANTA (PUENTE TOCINOS)@GALLEGOS@GLORIA (PUENTE TOCINOS)@GOMEZ (PUENTE TOCINOS), Carril@GOYA (PUENTE TOCINOS)@GRANJA (PUENTE TOCINOS), Carril@GRECO (Impares del 1 al final)  (Pares del 6 al final)@HERMENEGILDO LUMERAS DE CASTRO@HERREROS (PUENTE TOCINOS)@HUELVA@HUESCA@INFANTA CRISTINA (PUENTE TOCINOS)@JARA CARRILLO (PUENTE TOCINOS)@JARDIN ALJADA (PUENTE TOCINOS)@JARDIN DE LOS GERANIOS (PUENTE TOCINOS)@JAZMIN (PUENTE TOCINOS)@JESUS MONTOYA (PUENTE TOCINOS)@JOSE SELGAS (PUENTE TOCINOS)@JUAN MOLINA OLIVERO (PUENTE TOCINOS), Plaza@JUAN RAMON JIMENEZ (PUENTE TOCINOS)@JUANA JUGAN (PUENTE TOCINOS), Avenida@JUANA JUGAN, Avenida@LIBERTAD (PUENTE TOCINOS)@LOPE DE VEGA (PUENTE TOCINOS)@LUCIOS (PUENTE TOCINOS)@MAESTRO JAVIER PAULINO TORRES@MAIQUEZ (PUENTE TOCINOS), Carril@MALAGA@MALAGA (PUENTE TOCINOS)@MALANDRAS (PUENTE TOCINOS)@MANRESA (PUENTE TOCINOS), Carril@MARIANETE (PUENTE TOCINOS), Carril@MARIANO ROJAS (PUENTE TOCINOS), Avenida@MARINES (PUENTE TOCINOS), Carril@MARIO VARGAS LLOSA (PUENTE TOCINOS)@MAYOR (PUENTE TOCINOS)@MELILLA@MELLADO (PUENTE TOCINOS)@MIGUEL ANGEL BLANCO (PUENTE TOCINOS), Plaza@MIGUEL DE CERVANTES (PUENTE TOCINOS)@MIGUEL INDURAIN (PUENTE TOCINOS), Avenida@MIGUEL SERVET (PUENTE TOCINOS)@MIMOSAS (PUENTE TOCINOS)@MOLINAS (PUENTE TOCINOS), Carril@MORENOS (PUENTE TOCINOS), Carril@MORERAS (PUENTE TOCINOS)@MORUNOS (PUENTE TOCINOS), Callejon@MOSAICO (PUENTE TOCINOS)@NAVARROS (PUENTE TOCINOS), Carril@NICOLAS (PUENTE TOCINOS)@NUESTRA SEÑORA DE LA PAZ@OLIVO (PUENTE TOCINOS)@ORILLA DEL RIO (PUENTE TOCINOS), Camino@PABLO VI@PABLOS (PUENTE TOCINOS), Carril@PACORROS (PUENTE TOCINOS), Carril@PALMERAS, DE LAS (PUENTE TOCINOS)@PASCUAL ABELLAN (PUENTE TOCINOS), Carril@PAZ, DE LA, Plaza@PELUFAS (PUENTE TOCINOS), Carril@PERCHAOS (PUENTE TOCINOS), Carril@PEREZ (PUENTE TOCINOS), Carril@PINA (PUENTE TOCINOS)@PINO (PUENTE TOCINOS), Carril@PINTOR JOSE COLL SOTOMAYOR (PUENTE TOCINOS)@PINTOR JOSE MARIA PARRAGA (PUENTE TOCINOS)@PINTOR PABLO PICASSO (PUENTE TOCINOS)@PINTOR PEDRO FLORES (PUENTE TOCINOS)@POETA AGUSTIN GARCIA (PUENTE TOCINOS)@POETA MIGUEL HERNANDEZ (PUENTE TOCINOS)@POETA VICENTE MEDINA (PUENTE TOCINOS)@POLICIA ANGEL GARCIA (PUENTE TOCINOS)@POLIGONO PAZ@PORTADA (PUENTE TOCINOS)@PRESBITERO FRANCISCO ESLAVA (PUENTE TOCINOS)@PRIMERO DE MAYO, Avenida (Impares del 1 al final)  (Pares del 2 al final)@PRINCIPE DE ASTURIAS (PUENTE TOCINOS)@PUENTE TOCINOS@PUERTA DE ORIHUELA (Impares del 19 al final)  (Pares del 8 al final)@PURISISMA (PUENTE TOCINOS)@QUILES (PUENTE TOCINOS), Carril@QUINTOS (PUENTE TOCINOS), Carril@RECTOR JOSE LOUSTAU, Avenida@REGION MURCIANA, DE LA (PUENTE TOCINOS), Plaza@REINA SOFIA (PUENTE TOCINOS), Plaza@RIO EBRO@RIO MULA@RIO MUNDO@RIO MUNDO (PUENTE TOCINOS)@RIO TAJO@RODENAS (PUENTE TOCINOS), Carril@ROSALES (PUENTE TOCINOS), Carril@ROSALIA DE CASTRO (PUENTE TOCINOS)@ROSARIO (PUENTE TOCINOS)@SAAVEDRA FAJARDO (PUENTE TOCINOS)@SALAMANCA, Plaza@SALZILLO (PUENTE TOCINOS)@SAN ANTONIO (PUENTE TOCINOS)@SAN FELIX@SAN FRANCISCO (PUENTE TOCINOS)@SAN ISIDRO (PUENTE TOCINOS)@SAN JOSE (PUENTE TOCINOS)@SAN JUAN (PUENTE TOCINOS)@SAN NICOLAS (PUENTE TOCINOS)@SANTA RITA@SANTOÑA, Plaza (Impares del 3 al final)  (Pares del 2 al final)@SEDA (PUENTE TOCINOS)@SENDA ALTA (PUENTE TOCINOS), Carril@SEVERO OCHOA (PUENTE TOCINOS)@SIERRA ESPUÑA (PUENTE TOCINOS)@SOL (PUENTE TOCINOS)@SOLER (PUENTE TOCINOS)@SOLIS (PUENTE TOCINOS), Vereda@TAIBILLA (PUENTE TOCINOS)@TERUEL@TOMAS Y VALIENTE (PUENTE TOCINOS), Plaza@TORRE (PUENTE TOCINOS), Carretera@TORREAGUERO (PUENTE TOCINOS), Carril@TOVAR (PUENTE TOCINOS)@TUDMIR (PUENTE TOCINOS)@VALLE DE LEYVA (PUENTE TOCINOS)@VELASCO (PUENTE TOCINOS)@VICENTE BAEZA (PUENTE TOCINOS)@VICENTES (PUENTE TOCINOS), Camino@VICENTES (PUENTE TOCINOS), Carril@VICTORIA (PUENTE TOCINOS)@VIEJO DE CASILLAS (PUENTE TOCINOS), Camino@VILLENA (PUENTE TOCINOS)@VIRGEN DE LA SOLEDAD (PUENTE TOCINOS)@VIRGEN DEL ROCIO (PUENTE TOCINOS)@VIRGEN, DE LA (PUENTE TOCINOS), Plaza@ZAGALES (PUENTE TOCINOS)@ZAMBUDIOS (PUENTE TOCINOS), Carril@ZARAGOZA (PUENTE TOCINOS)@PUENTE TOCINOS (VER CALLEJERO MURCIA)</t>
  </si>
  <si>
    <t>ABANILLA@ABARAN@ABENARABI (Impares del 1 al final)@ACEROS (CASILLAS), Carril@ACROPOLIS (CASILLAS)@ACROPOLIS (SANTIAGO Y ZARAICHE)@ACTOR ISIDORO MAIQUEZ@ACUARIO (CASILLAS)@AGUSTIN ARAGON (ZARANDONA)@AGUSTINAS (ZARANDONA)@ALARCONES (SANTIAGO Y ZARICHE), Carril@ALARCONES (ZARANDONA), Carril@ALBA (CASILLAS)@ALCALDE CLEMENTE GARCIA (CASILLAS)@ALICANTE, Carretera@ALMIRANTE CERVERA@ALMIRANTE CHURRUCA@ALMIRANTE FAJARDO DE GUEVARA, Paseo@ALMIRANTE GRAVINA@ALMIRANTE LOAYSA, Avenida@ALMIRANTE MALASPINA@ALONSO DE OJEDA@AMERICA (CASILLAS)@ANGELES (CASILLAS)@ANTONIO DE ULLOA@ANTONIO DORAL@ANTONIO FERNANDEZ ROS (ZARANDONA)@ANTONIO LOPEZ@ARAGONES (CASILLAS), Carril@ARCIPRESTE EMILIO GARCIA NAVARRO (ZARANDONA)@ARGOLIDA@ARQUITECTO EMILIO PIÑERO@ARQUITECTO JAIME BORT@ARQUITECTO JUAN JOSE BELMONTE@ARQUITECTO LORENZO ALONSO@ARQUITECTO PEDRO MONTE@ARQUITECTOS FRANCISCO Y JACOBO CLEMENCIN@ATOCHEROS (CASILLAS)@AURORA (ZARANDONA)@AZABACHE@AZARBE CAMPUZANO ALTO (ZARANDONA), Carretera@AZARBE DEL PAPEL@AZUCENAS (SANTIAGO Y ZARAICHE)@BANDO DE LA HUERTA (ZARANDONA)@BASILIO (CASILLAS), Carril@BENITOS (CASILLAS)@BENITOS (ZARANDONA), Carril@BERMUDEZ (ZARANDONA)@BLANCA (PUENTE TOCINOS)@BLASETES (ZARANDONA), Carril@BOQUERAS, LAS (ZARANDONA)@BOTONES (SANTIAGO Y ZARAICHE), Carril@BULGUEROS (ZARANDONA), Carril@CABEZO TORRES (ZARANDONA), Carretera@CABO GUARDIA CIVIL PEDRO MORENO (SANTIAGO Y ZARAICHE)@CALESAS (ZARANDONA), Carril@CAMPRANIZ (ZARANDONA), Carril@CAMPUSINO (CASILLAS), Carril@CANOVAS (CASILLAS), Carril@CAPITAN (CASILLAS), Vereda@CARLOS PIORNOS@CARMEN CONDE (ZARANDONA)@CARMONA (CASILLAS)@CASAS NUEVAS (ZARANDONA)@CASCALES (CASILLAS), Carril@CASILLAS DE CORIA (CASILLAS), Avenida@CASTELICHE@CATEDRATICO IGNACIO MARTIN ROBLES@CAYETANOS (ZARANDONA), Carril@CEHEGIN (PUENTE TOCINOS)@CEÑA (CASILLAS), Carril@CEREZOS (ZARANDONA)@CERVANTES (ZARANDONA)@CEUTI (PUENTE TOCINOS)@CHARETES (SANTIAGO Y ZARAICHE)@CHARLOT (ZARANDONA), Carril@CHOPO@CHURRA, Carretera@CIENTIFICO GABRIEL CISCAR, Paseo@CIEZA@CLARAS (ZARANDONA), Carril@CLAVELES (SANTIAGO Y ZARAICHE)@COLON (CASILLAS)@COMEDIANTE SANCHEZ MONSERRATE (SANTIAGO Y ZARAICHE)@CONDES DE BARCELONA@CONDESTABLE LOPEZ DAVALOS@CONSTITUCION (SANTIAGO Y ZARAICHE), Plaza@CORREGIDOR PUEYO@CORREGIDOR VICENTE CANO ALTARES@COSMOGRAFO DIEGO PEREZ@CRONISTA DIEGO RODRIGUEZ ALMELA@CRUZ (CASILLAS)@CUATRO CAMINOS (ZARANDONA)@DELFOS@DEPURADORA (ZARANDONA), Carril@DIAMANTE@DIEGO CARMONA ARAGON (ZARANDONA)@DOCTOR ALONSO DE ESPEJO@DOCTOR FLEMING (ZARANDONA)@DON JUAN DE BORBON (SANTIAGO Y ZARAICHE), Avenida@DON JUAN DE BORBON, Avenida@DUNAS (CASILLAS)@ERMITA (ZARANDONA)@ERMITA DE BUENDIA (CASILLAS)@ERMITA DE ESPIN (CASILLAS)@ERMITA DE PUCHE (SANTIAGO Y ZARAICHE), Carril@ESCUELAS (CASILLAS)@ESCULEAS (ZARANDONA)@ESCULTOR FRANCISCO SALZILLO (ZARANDONA)@ESPERANZA (SANTIAGO Y ZARAICHE)@EUGENIOS (ZARANDONA), Carril@EUROPA (CASILLAS)@EUROPA, Avenida@FEDERICO FERRER MUÑOZ (SANTIAGO Y ZARAICHE)@FEDERICO GARCIA LORCA (CASILLAS)@FELIPE (SANTIAGO Y ZARAICHE)@FELIX ESTEBAN GUERRERO (SANTIAGO Y ZARAICHE)@FELIX RODRIGUEZ DE LA FUENTE (ZARANDONA)@FERMIN (ZARANDONA)@FERMINES (SANTIAGO Y ZARAICHE), Carril@FERNANDEZ MARTINEZ BRAVO@FLORES (CASILLAS)@FRAGATA@FRANCISCO ALACID (ZARANDONA)@FRANCISCO FERNANDEZ (ZARANDONA)@FRANCISCO GALERA DEL CERRO (ZARANDONA)@FRANCISCO GUILLEN (ZARANDONA)@FUENSANTA (CASILLAS)@GALVEZ@GLORIA (CASILLAS)@GOLETA (SANTIAGO Y ZARAICHE)@GONZALEZ (CASILLAS), Carril@GOYA (ZARANDONA)@GREGORIO CONESA GALINDO (ZARANDONA)@GUERREROS (SANTIAGO Y ZARAICHE)@HERMANOS MARTINEZ (CASILLAS)@HERREROS (ZARANDONA)@HORNO (SANTIAGO Y ZARAICHE)@HUERTOS, LOS (CASILLAS)@IGLESIA (CASILLAS), Plaza@IGLESIA (SANTIAGO Y ZARAICHE), Carril@INDUSTRIA (CASILLAS)@INDUSTRIA (ZARANDONA)@INFANTA CRISTINA@INFANTA ELENA@INGENIERO BRYANT@INGENIERO JOSE ALEGRIA (ZARANDONA), Avenida@INGENIERO MELCHOR DE LUZON@INGENIERO SEBASTIAN FERINGAN, Paseo@INIESTAS (SANTIAGO Y ZARAICHE)@INMACULADA (SANTIAGO Y ZARAICHE)@INTENDENTE PATIÑO@ISAAC PERAL (ZARANDONA)@ISLA CRISTINA (PUENTE TOCINOS)@JARDIN DE LOS GERANIOS (ZARANDONA)@JARDINERIA, DE LA, Carril@JEROMOS (SANTIAGO Y ZARAICHE), Carril@JESUS HERNANDEZ (ZARANDONA)@JIMENEZ (ALABATALIA), Camino@JORGE GUILLEN@JORGE JUAN@JOSE ACERO (CASILLAS)@JOSE COLAS Y MARIANO FELIPE (ZARANDONA), Carril@JOSE MARIA PEMAN@JOSE MUÑOZ (ZARANDONA)@JUAN ALARCON BORJA (ZARANDONA)@JUAN CARLOS I, Avenida (Pares del 26 al final)@JUAN DE LA COSA@JUAN FELIX (ZARANDONA)@JUAN GARCIA ABELLAN@JUAN MADRONA (ZARANDONA)@JUAN VALVERDE (ZARANDONA)@JUANELES (SANTIAGO Y ZARAICHE), Carril@LECHAS (ZARANDONA), Carril@LEVANTE (CASILLAS)@LIBERALES (ZARANDONA)@LIBERTAD (CASILLAS), Avenida@LIBERTAD (SANTIAGO Y ZARAICHE)@LITERATO ANDRES DE CLARAMONTE@LIZAN (CASILLAS)@LUCAS (CASILLAS), Carril@LUISABEL (SANTIAGO Y ZARAICHE)@MAESTRA NACIONAL MARIA MAROTO@MAESTRA NACIONAL MARUJA MADRIGAL (ZARANDONA)@MAESTRA NACIONAL VICENTA BELENGUER@MAESTRO FERNANDO MARTINEZ BRAVO (ZARANDONA)@MAESTRO JOSE MARTINEZ MAIQUEZ (ZARANDONA)@MALANDRAS (CASILLAS), Carril@MANOLOS (ZARANDONA), Carril@MANUEL CARRILLO (ZARANDONA)@MAR ADRIATICO@MAR BALTICO@MAR DEL CARIBE@MAR DEL CORAL@MAR DEL NORTE@MAR EGEO@MARIA ZAMBRANO@MARIANO RUIZ FUNES@MARIANO TOVAR (ZARANDONA)@MARIANO ZAPATA (ZARANDONA)@MARINA ESPAÑOLA, DE LA, Avenida@MARINERO JUAN VIZCAINO@MARINERO LUIS DE TORRES, Paseo@MARQUES DE LA ENSENADA@MARQUES DE LOS VELEZ, Avenida (Impares del 37 al final)  (Pares del 38 al final)@MARTINEZ (SANTIAGO Y ZARAICHE)@MARTIRES (SANTIAGO Y ZARAICHE), Avenida@MAYOR (CASILLAS)@MAYORAJOS (ZARANDONA)@MELEROS (ZARANDONA), Carril@MIGUEL DE CERVANTES (CASILLAS)@MIGUEL DE UNAMUNO (CASILLAS)@MIGUEL HERNANDEZ (ZARANDONA)@MINISTRO DIEGO CLEMENCIN@MIRAFLORES (ZARANDONA)@MOLINA DE SEGURA@MOLINO DE NELVA (PUENTE TOCINOS), Carril@MOLINO DEL BATAN (ZARANDONA), Carril@MONTEAGUDO (CASILLAS), Avenida@MONTEAGUDO, DE, Camino viejo@MORALES (ZARANDONA), Carril@MORERA (CASILLAS)@MORGA (SANTIAGO Y ZARAICHE)@MORUNOS (SANTIAGO Y ZARAICHE)@MUÑOCES (CASILLAS), Carril@MURCIA (CASILLAS), Avenida@MUSICO ANTONIO RODRIGUEZ DE HITA@NANOS (SANTIAGO Y ZARAICHE), Carril@NARCISOS (ZARANDONA)@NAVEGANTE JUAN FERNANDEZ@NAVEGANTE MACIAS DEL POYO@NELVA (PUENTE TOCINOS), Senda@NELVA (PUENTE TOCINOS), Travesia@NOGUERAS (SANTIAGO Y ZARAICHE), Carril@NORTE (CASILLAS)@NUESTRA SEÑORA DE ATOCHA, Avenida@NUESTRA SEÑORA DE LA FUENSANTA (ZARANDONA)@NUESTRA SEÑORA DE LOURDES, Plaza@NUEVE DE NOVIEMBRE (CASILLAS)@OASIS (CASILLAS)@OBISPO FRANCISCO LANDEIRA@OBISPO FRAY ANTONIO TREJO@OBISPO RUBEN DE CELIS@OBISPO SANCHO D'AVILA@OLIMPIA (SANTIAGO Y ZARAICHE)@OLMOS (ZARANDONA), Camino@ORILLA DEL AZARBE (ZARANDONA)@ORQUIDEAS (SANTIAGO Y ZARAICHE)@ORTIGOSA (ZARANDONA)@ORTINES (SANTIAGO Y ZARAICHE), Carril@PACO VIDAL (CASILLAS)@PALADEAS (ZARANDONA)@PALMERAL (SANTIAGO Y ZARAICHE), Carril@PALMERAS (ZARANDONA), Carril@PANOCHISTA ANTONIO PIÑERO GONZALEZ@PANTANO DE TALAVE@PANTANO DEL CENAJO@PARPALLOTA (SANTIAGO Y ZARAICHE), Carril@PARRA (ZARANDONA), Callejon@PARROCO JOSE MARIA BELANDO (SANTIAGO Y ZARAICHE)@PARROCO PEDRO LOZANO (ZARANDONA)@PASCUALES (SANTIAGO Y ZARAICHE), Carril@PATRICIOS (CASILLAS)@PAULOS (CASILLAS)@PAZ (SANTIAGO Y ZARAICHE)@PAZ (ZARANDONA)@PEÑA ESPERFOLLO (ZARANDONA)@PEQUEÑIN (SANTIAGO Y ZARAICHE), Carril@PERDIZ, LA (ZARANDONA)@PEREZ (CASILLAS), Carril@PERIODISTA ANTONIO HERRERO@PERIODISTA ENCARNA SANCHEZ@PERLA@PICASSO (CASILLAS)@PICAZO, Senda@PILAR (SANTIAGO Y ZARAICHE)@PINO (CASILLAS)@PINTOR INOCENCIO MEDINA VERA, Plaza@PINTOR PEDRO ORRENTE@PINTOR SALVADOR DALI@PINTOR VELAZQUEZ (ZARANDONA)@POCEROS (CASILLAS), Carril@POETA VICENTE MEDINA@POETA VICENTE MEDINA (ZARANDONA)@PONIENTE (SANTIAGO Y ZARAICHE)@PONTEL, EL@PORTADA (ZARANDONA)@POZO DE LA MARQUESA@PRESBITERO FRANCISCO IBAÑEZ RUIZ (SANTIAGO Y ZARAICHE)@PRIMERO DE MAYO (ZARANDONA)@PRINCIPE DE ASTURIAS (SANTIAGO Y ZARAICHE), Avenida@PUENTE ALTO (SANTIAGO Y ZARAICHE), Carril@PUENTE DE LA MULETA (ZARANDONA)@PUENTE TOCINOS (CASILLAS), Avenida@PURISIMA (SANTIAGO Y ZARAICHE)@QUINTO CENTENARIO (ZARANDONA)@RAMON MENARGUEZ (ZARANDONA)@ RAMON TUREGANO PLATERO (ZARANDONA)@REINA DOÑA VIOLANTE@REINA SOFIA@REYES CATOLICOS (CASILLAS)@RIO ARLANZA (ZARANDONA)@RIOS (ZARANDONA)@ROBLES, Carril@ROCIO (SANTIAGO Y ZARAICHE)@ROCIO, EL, Avenida@RODENAS (CASILLAS), Carril@ROJO DE LA CANAL (SANTIAGO Y ZARAICHE), Carril@ROMERO (CASILLAS), Carril@ROSAGROS (ZARANDONA)@ROSAL (ZARANDONA)@ROSALES (CASILLAS)@ROSARIO (CASILLAS)@ROSARIO (SANTIAGO Y ZARAICHE)@ROSENDOS, Carril@RUBI@RUIPEREZ (ZARANDONA), Carril@RUIPEREZ, Carril@SALAZAR (ZARANDONA)@SALVADOR MARTINEZ MOYA (CASILLAS)@SALVADORES@SALZILLO (CASILLAS)@SAN ANTONIO (CASILLAS)@SAN CRISTOBAL (SANTIAGO Y ZARAICHE)@SAN FELIX (ZARANDONA)@SAN FERNANDO (SANTIAGO Y ZARAICHE)@SAN FRANCISCO (SANTIAGO Y ZARAICHE)@SAN GINES (SANTIAGO Y ZARAICHE)@SAN ISIDRO (ZARANDONA)@SAN JOSE (CASILLAS)@SAN JOSE (SANTIAGO Y ZARAICHE)@SAN MARCOS (CASILLAS)@SAN PATRICIO (ZARANDONA)@SAN RAMON@SANCHEZ (CASILLAS), Rincon@SANTA AGUEDA, Paseo@SANTA BARBARA (SANTIAGO Y ZARAICHE)@SANTA CECILIA (SANTIAGO Y ZARAICHE)@SANTA ROSA (SANTIAGO Y ZARAICHE)@SANTIAGO (SANTIAGO Y ZARAICHE), Avenida@SANTIAGO (ZARANDONA)@SEDA (ZARANDONA)@SEÑORITA (ZARANDONA), Carril@SOL (CASILLAS)@SORIA@SUR (SANTIAGO Y ZARAICHE)@TADEAS, Carril@TIO ANGEL EL BODEGA (SANTIAGO Y ZARAICHE), Carril@TIO PEPE MUÑOZ (CASILLAS), Carril@TIO PITUSO (CASILLAS), Carril@TOMAS Y VALIENTE (Impares del 1 al final)  (Pares del 2 al final)@TOPACIO@TORRE ALVAREZ@TORRE MESAS (SANTIAGO Y ZARAICHE), Carril@TRANSFORMADOR (CASILLAS)@VAN GOGH (CASILLAS)@VELAZQUEZ (CASILLAS)@VICENTE (ZARANDONA), Carril@VICENTE ALEXANDRE (ZARANDONA)@VICTORIA NAVARRO HELLIN (ZARANDONA)@VICTORIA, Avenida (Pares del 2 al final)@VIEJO DE CASILLAS (CASILLAS), Camino@VILLANUEVA DEL RIO SEGURA (PUENTE TOCINOS)@VIÑAS (ZARANDONA), Carril@VIRGEN DE LA SOLEDAD@VIRGEN DE LOS DOLORES (SANTIAGO Y ZARAICHE)@VISTA ALEGRE@ZAMORAS (CASILLAS), Carril@ZARAICHE (SANTIAGO Y ZARAICHE)@ZARANDONA (ZARANDONA), Avenida@CASILLAS (VER CALLEJERO MURCIA)@SANTIAGO Y ZARAICHE (VER CALLEJERO MURCIA)@ZARANDONA (VER CALLEJERO DE MURCIA)</t>
  </si>
  <si>
    <t>ABENARABI (Pares del 2 al final)@AGUSTIN LARA@ALARCONES (ALBATALIA), Carril@ALCALA GALIANO@ALFONSO X EL SABIO@ALJADA@AMALIO FERNANDEZ DELGADO@AUDITORIUM@BANDO DE LA HUERTA@BARRERAS@BARTOLOME BERNAL GALLEGO@BARTOLOME PEREZ CASAS@BATALLA DE LAS FLORES@BENETUCER@CABECICOS@CAMILO JOSE CELA, Plaza@CARAVIJA@CARLOS III@CARLOS III, Plaza@CATEDRATICO EUGENIO UBEDA ROMERO@CHICHERIS@CIRCO, Callejon@CIRCULAR, Plaza@CIUDAD DE CADIZ@COLONIA SAN BUENAVENTURA@CONSTITUCION, Avenida@CRONISTA CARLOS VALCARCEL@CRONISTA JOSE MARIA IBAÑEZ@DOCTOR GREGORIO MARAÑON@DOCTOR JIMENEZ DIAZ@DOCTOR JULIO LOPEZ AMBIT@DOCTOR ROMAN ALBERCA@ENRIQUE VILLAR BAS@ESCULTOR ROQUE LOPEZ@ESMERALDA@FLOTA@FLOTA, LA, Avenida@FLOTILLA, LA, Callejon@FUENSANTA, Plaza (Impares del 3 al final)  (Pares del 2 al final)@GALATEA@GALEON@GALILEO@GENERAL PRIMO DE RIVERA, Avenida@ISLAS CANARIAS@JAIME I EL CONQUISTADOR, Avenida@JOAQUIN BLUME@JOSE BALLESTER@JUAN CARLOS I, Avenida (Impares del 1 al 9)  (Pares del 2 al 24)@JUAN XXIII, Plaza@JUNTERONES@LEPANTO@LEVANTE, Ronda@LORCA@MAGALLANES@MANUEL DE FALLA@MANUEL MAS0TTI LITTEL@MARQUES DE LOS VELEZ, Avenida (Impares del 1 al 35)  (Pares del 2 al 36)@MERCED (Pares del 2 al 6)@NIÑA, LA@NUESTRA SEÑORA DE LOS BUENOS LIBROS@PERIODISTA JOSE BALLESTER@PINTA, LA@PINTOR LUIS GARAY@PRECIOSA, Plaza@PUERTA NUEVA (Impares del 29 al final)  (Pares del 18 al final)@PUERTA NUEVA, Plaza (Impares del 3 al final)@RIO ARGOS@SAN IGNACIO DE LOYOLA@SANTA ANA@SANTA ANA, Plaza@SANTA CLARA@SANTA MARTA@SANTO DOMINGO, Plaza@SIERRA DE ASCOY@SIERRA DE LA MUELA@TENIENTE GENERAL GUTIERREZ MELLADO@TORRE DE LA MARQUESA@TORRECILLA, Plaza@VICTORIA, Avenida (Impares del 1 al final)@VIRGEN DE LA ESPERANZA@VIRGEN DE LA FUENSANTA, Paseo</t>
  </si>
  <si>
    <t>ABDERRAMAN II@ACEQUIA@ADELFAS@AGUILAS@ALARCONES (ARBOLEJA), Carril@ALCALDE GASPAR DE LA PEÑA (ARBOLEJA)@ALCALDIA (ALBATALIA)@ALFONSO PALAZON CLEMARES@ALHELIES@ANTONIO MACHADO@ARQUITECTO MANUEL GARCIA CERDAN@ARTURO DUPERIER@ASTURIAS@AZORIN@BAJO AUTOPISTA, Camino@BALDOMERO FERRER "BALDO"@BALSAS, Carril@BARRACAS, Carril@BARRIADA DE NUESTRA SEÑORA DE LOS REMEDIOS@BARRIADA DE SAN FRANCISCO DE ASIS@BOHEMIA, Plaza@BONACHE (ALBATALIA), Carretera@BOTIAS (ALBATALIA), Carril@BURGOS@BUTANO, Carril@CABALLOS@CANALES, Carril@CARAVACAS (ALBATALIA), Camino@CARRILEROS (ALBATALIA), Carril@CASTILLA, Plaza@CATEDRATICO FERNANDEZ PIÑUELA@CAYUELAS@CEREZOS (ALBATALIA), Carril@CEREZOS (ARBOLEJA), Carril@CHORNOS (ARBOLEJA), Carril@CICLISTA MARIANO ROJAS, Avenida@CISNE@CIUDAD JARDIN@CLERIGOS (ALBATALIA), Carril@COMANDANTE ERNESTO GONZALEZ BANS@COMANDANTE MARIANO TEJERA@COMPOSITOR MARIO MEDINA@CONDESTABLE@CONDESTABLE, Plaza@CUATRO PIEDRAS (ARBOLEJA), Carril@DALIAS@DAVID@DESEMBOJO@DOCTOR HERNANDEZ ROS@DOCTOR JOSE MARIA AROCA, Plaza@DON QUIJOTE@DULCINEA@DUQUES DE LUGO, Paseo@EMIGRANTE@EMILIO DIAZ DE REVENGA, Plaza@ENMEDIO (ALBATALIA), Senda@ESCRITOR JOSE SANCHEZ MORENO@ESCRITOR PEREZ DE HITA@ESCUELA DE MAESTRIA@ESCUELAS (ALBATALIA), Carril@ESCUELAS (ARBOLEJA), Carril@ESPAÑA@ESPARZA (ARBOLEJA), Carril@ESPRONCEDA@FEDERICO GARCIA LORCA@FLORES@FRANCES, Carril@FRANCISCO RABAL@GARCIAS (ALBATALIA), Carril@GARDENIAS@GENERAL PALAREA@GIMENOS (ALBATALIA), Carril@GINES DE ROCAMORA@HILANDERAS@HONDO (ALBATALIA), Camino@HORNO DEL NENE, Pasaje@HORTICOLA (ARBOLEJA), Carril@HUERTO CADENAS@HUERTO DE LAS BOMBAS@HUERTO MANU@IGLESIA (ARBOLEJA), Camino@INGENIERO GONZALEZ MARIN, Plaza@ISAAC ALBENIZ@ISIDRO (ALBATALIA), Camino@JARDIN SALITRE@JERONIMO GUIJARRO@JOSE BARNES, Plaza@JOSE JAVIER@JUAN CARLOS I, Avenida (Impares del 11 al final)@JUAN GUERRERO RUIZ@LAUREL, Callejon@LEALES (ARBOLEJA), Carril@LIBERTAD, Avenida@LORCAS (ARBOLEJA), Carril@LUCAS (ALBATALIA), Carril@MAESTROS (ALBATALIA), Carril@MALECON, Paseo (Impares del 37 al final)  (Pares del 10 al final)@MANUEL AZAÑA@MANUEL GUILLEN@MANUEL PLANES@MANUELA@MAR MENOR@MARTINEZ (ALBATALIA), Carril@MEDITERRANEO@MIGUEL DE CERVANTES, Avenida@MIGUEL DE UNAMUNO@MONCAYO@MOÑINOS (ALBATALIA), Carril@MORERAS@MOSQUITO, Carril@MOTA (ARBOLEJA)@MULA@MUÑOZ PEDRERO@MUSICO DIAZ CANO, Plaza@NICOLAS ORTEGA LORCA, Plaza@NIETO (ALBATALIA), Carril@NOGUERAS, Carril@NORIAS, LAS@NORTE, Ronda@NUEVA DE SAN ANTON@NUEVA DE SAN ANTON, Plaza@NUEVAS ALEGRIAS@ÑORA, LA (ALBATALIA), Carretera@ÑORA, LA (ARBOLEJA), Carretera@OLOF PALME@ORTEGA Y GASSET@PADRE JOSEICO@PALMA DE MALLORCA@PALMERAS@PALMERAS (ALBATALIA), Carril@PALOMOS (ALBATALIA), Carril@PANTANO CAMARILLAS@PARDO (ALBATALIA), Carril@PENCHOS (ALBATALIA), Carretera (Impares del 1 al 89)  (Pares del 2 al 172)@PEPINES (ARBOLEJA), Carril@PERIODISTA LEOPOLDO AYUSO@PICO DE LA PANOCHA@PICO DEL MORRON@PINA, Callejon@PINOS, Avenida@PINTOR JOAQUIN@PINTOR SANCHEZ PICAZO@POLICIA NACIONAL ANGEL GARCIA RABADAN (ARBOLEJA)@POLLOS (ALBATALIA), Carril@POLOS (ALBATALIA), Carril@PONTEVEDRA, Plaza@PROFESOR ANTONIO DE HOYOS@PROFESOR TIERNO GALVAN, Plaza@RAFAEL ALBERTI@RAMON GAYA, Paseo@REAL ACADEMIA DE MEDICINA, Avenida@RELEÑE (ALBATALIA), Carril@REVERENDO FERNANDO CARCELES@REY DON PEDRO I@REY LOBO@REYES CATOLICOS, Avenida@RICARDO CODORNIU@RIO BENAMOR@RIO TURIA@RIOS (ALBATALIA), Carril@ROCIO, Plaza@RODENAS (ALBATALIA), Carril@ROSARIO@ROSENDOS (ALBATALIA), Carril@SALVADOR DE MADARIAGA@SAN ANTON@SAN ANTONIO (Impares del 1 al final)  (Pares del 2 al final)@SAN DIEGO@SAN FRANCISCO JAVIER, Plaza@SAN ISIDORO@SAN JOSE (Impares del 1 al final)  (Pares del 2 al final)@SAN PEDRO DE PINATAR@SANTA ISABEL (Impares del 1 al final)  (Pares del 2 al final)@SANTA MARIA DE GRACIA, Plaza@SANTA MARTA, Plaza@SANTO DOMINGO@SANTO TOMAS@SARGENTO ANGEL TORNEL@SECRETARIO, Callejon@SEDA@SEDA, Plaza@SIERRA DE CARRASCOY@SIERRA DE PEÑARRUBIA@SIERRA DEL ESPARTAL@SIERRA ESPUÑA@TENOR GINES TORRANO@TEOFILO, Carril@TITE (ARBOLEJA), Carril@TOBOSO@TOLEDO, Plaza@TOMAS Y VALIENTE (Impares del 1 al final)  (Pares del 2 al final)@TORRAOS (ALBATALIA), Carril@TORRE MOLINA (ALBATALIA), Carril@TORRES (ALBATALIA)@TORRES (ARBOLEJA)@TRANSFORMADOR (ARBOLEJA), Carril@TRIANGULAR, Plaza@TROVERO REPUNTIN (PUENTE TOCINOS)@TUBOS (ALBATALIA), Carril@UMBRETE@UÑAS (ALBATALIA), Carril@VALLADOLID, Plaza@VILLACARMEN, Paseo@VIRGEN DE LAS MARAVILLAS@VIVEROS MUNICIPALES (ARBOLEJA), Carril@ZAMORA</t>
  </si>
  <si>
    <t>AIRE@ALCOLEA@ALEDO@ALEGRIA@ALHAMBRA@ALMANZOR@ANDRES SOBEJANO@ANGEL (Impares del 1 al final)  (Pares del 2 al final)@ANTONIO FRUTOS@ARCO IRIS@ARTURO PEREZ REVERTE@BADEN, Camino@BAILEN@BARRERAS (BARRIOMAR)@BARRIOMAR@BEN SABIN@BENAMEJI@BLAS TORTOLA@CALDERAS DEL GAS@CAMPOAMOR@CAMPOVERDE@CANUTOS, Carril@CARPINTERIA@CASAS DEL PARRA@CASCALES, Carril@CIUDAD DE ALMERIA, Avenida (Impares del 17 al final)  (Pares del 22 al final)@CONDESA, DE LA, Carril@DOS DE MAYO@ESPERANZA@FESA@FLORIDA@FRANCISCO LOPEZ@FUENSANTA, Camino (Impares del 103 al final)@FUENSANTA, Carretera@FUENTE BLANCA@GAVIOTA@GILANDARIO@GRANADA@GRANAINOS, Carril@HERRERA, DE LA, Carril@HONDO, Camino@JAEN@JOAQUIN SANCHEZ, Plaza@JUPITER@LEALES (PATIÑO)@LEALTAD@LLORET, Carril@LOJA@LOPAGAN@LOPEZ, Carril@LUCENA@MANZANERA@MAR DE CRISTAL@MARTE@MERCURIO@MONTEPIEDRA@NENA, Callejon@NEPTUNO@NIETOS, Carril@ORILLA DE LA VIA (BARRIADA BARRIOMAR)@ORTUÑOS, Carril@PADRE DAMIAN@PALMAR, EL, Carretera@PALOMA@PANTANO DE SANTOMERA@PARADA, Carril@PARRA@PAVILOS, Carril@PEQUEÑIN, Carril@PINATAR@PINTOR ANTONIO MESEGUER@PINTOR INOCENCIO MEDINA VERA@PINTOR LUIS GARAY (CAMINO BADEN)@PIROTECNICA CAÑETE, Plaza@PLATOS@PLUTON@PUENTE GENIL@PURISIMA (SANTIAGO EL MAYOR)@RIBERA, LA@RIO FRIO@RIO PLIEGO@RIO QUIPAR@SAN JAVIER@SAN PIO X, Plaza@SATURNO@SERRANO, Carril@TIZIANO@TORRE DE LOS IBAÑEZ, Carril@TORRE DE LOS MUÑOCES@TORRE, Carril@URANO@URRUTIAS@VENUS@ZARAICHICO</t>
  </si>
  <si>
    <t>ABOGADO (DOLORES)@ABUELITOS (DOLORES)@ALBERTO SEVILLA@ALCALDE JUAN LOPEZ SOMALO (Pares del 8 al final)@ALEGRIA (DOLORES)@ALHAMBRA (DOLORES)@AMISTAD (DOLORES)@ANTONIO GONZALEZ CONTE@ANTONIO MACHADO (DOLORES)@ARCIPRESTE MARIANO AROCA@ARENAL@ARNAUS (DOLORES)@AZAHAR (DOLORES)@AZAÑA (DOLORES), Carril@BARTOLEJOS (DOLORES)@BELLUGA (DOLORES), Carril@BUENOS AIRES@CAMPOY (DOLORES), Carril@CANALES (DOLORES)@CARCELES Y GUTIERREZ (DOLORES)@CARMEN CONDE@CEPO (DOLORES)@CESPEDES (DOLORES)@CHUTI (DOLORES)@CLAUDIO (DOLORES)@COMPOSITOR EMILIO RAMIREZ@COMUNIDAD (DOLORES)@CONCEJAL MANUEL GALVEZ (DOLORES)@CONCORDIA (DOLORES)@CONSTITUCION (DOLORES)@CONSTITUCION, Plaza@CONTE (DOLORES)@CORVERA (DOLORES)@COSTAS (DOLORES)@CURRUCA, LA (DOLORES)@DANI PARDO (DOLORES)@DANIEL (DOLORES)@DOCTOR MANUEL SERRANO@ENERA (DOLORES)@ENSEÑANZA, Plaza@ESCARABAJAL (DOLORES)@ESCUELAS (DOLORES), Carril@ESCULTOR JOSE PLANES@ESPERANZA (DOLORES)@ESTRECHA (DOLORES), Senda@ESTRECHA, Senda@FEDERICO GARCIA LORCA (DOLORES)@FELIX RODRIGUEZ DE LA FUENTE@FLORES (DOLORES)@FOTOGRAFO TOMAS LORENTE@GABRIEL MIRO@GALICIA@GARRES (DOLORES), Senda@GENERAL MARTIN DE LA CARRERA@GILO (DOLORES)@HEREDEROS (DOLORES)@HISTORIADOR JUAN TORRES FONTES@IGLESIA (DOLORES)@INFANCIA (DOLORES)@INFANTE DON JUAN MANUEL, Avenida@JORGE MANRIQUE@JOSE PARDO (DOLORES)@JUAN ANTONIO TORNEL (DOLORES)@JUAN MOTOS (DOLORES)@JUAN RAMON JIMENEZ, Paseo@JULIAN ROMEA (DOLORES)@JUVENTUD (DOLORES)@LABRADORES (DOLORES), Carril@LARGO (DOLORES), Carril@LEVANTE (DOLORES)@LIBERTAD (DOLORES)@LIMONAR@LLOR (DOLORES)@LOPE DE RUEDA@LOPE DE VEGA, Avenida@LORCA (DOLORES)@LUIS DE GONGORA@LUIS FERNANDEZ@MAESTRO ANDRES AZORIN GARCIA (DOLORES)@MAJO (DOLORES)@MANDI (DOLORES), Carril@MANOLITO (DOLORES)@MARTINEZ TORNEL (DOLORES)@MATEMATICO PITAGORAS@MATEOS (DOLORES)@MAYOR (DOLORES)@MELGAR (DOLORES)@MENDRUGA (DOLORES), Carril@MENDRUGO (DOLORES), Carril@MIGUEL ESPINOSA@MONTE CARMELO, Avenida@MONTOYA (DOLORES), Carril@MORENO (DOLORES)@MURCIA (DOLORES)@NARANJO@NENE DE ANA, Carril@NICOLAS (DOLORES), Carril@NOGUERAS (DOLORES), Carril@OBISPO (DOLORES)@OBISPO PEDRO BARROSO@OBISPO PEDRO GALLEGO@PABLO NERUDA@PADRE ANTONIO@PALMAS, LAS (DOLORES)@PALOMA (DOLORES)@PIEDRA, LA (DOLORES)@PINTOR ALMELA COSTA@PINTOR JUAN DE TOLEDO@PINTOR JULIAN ALCARAZ@PINTOR MUÑOZ BARBERAN@PINTOR PEDRO FLORES (Impares del 15 al final)  (Pares del 14 al final)@PINTOR ROSIQUE@PINTOR SAURA PACHECO@PIO BAROJA, Avenida@PITAGORAS@PLACIDO (DOLORES), Carril@POETA ANDRES BOLARIN@POLLO (DOLORES)@PONIENTE (DOLORES)@PRINCIPE DE ASTURIAS (DOLORES), Plaza@PUBLICISTA JOSE ALEGRIA@PUENTE ALTO (DOLORES), Carril@PURIFICACION PARDO (DOLORES)@QUIJERO, Callejon@RAMON DEL VALLE INCLAN@REGIDOR ALONSO FAJARDO@REGION MURCIANA, DE LA (DOLORES), Avenida@ROBLES@RUBEN DARIO@RUICES (DOLORES)@SALVADOR DALI (DOLORES)@SAN JOSE (DOLORES)@SAN JUAN (DOLORES)@SAN JUAN DE LA CRUZ@SANTIAGO (DOLORES)@SAUCE@SORDO (DOLORES)@TIÑOSA (DOLORES), Camino@TORERO (DOLORES)@TORNEL (DOLORES), Carril@TORRE DE ROMO (Impares del 37 al final)  (Pares del 38 al final)@TORRE LEALES (DOLORES), Carretera (Impares del 1 al 21)  (Pares del 2 al 16)@TRANSFORMADOR (DOLORES)@VEGAS (DOLORES), Carril@VELARDE (DOLORES)@VICENTE ALEIXANDRE@VICTORIANO (DOLORES)@VIRGEN DE LA SOLEDAD (DOLORES)@AZACAYA, LA@DOLORES, LOS (MURCIA) (2)</t>
  </si>
  <si>
    <t>ABELLAN (PROGRESO), Carril@ACEQUIA DE ALGUAZAS (PROGRESO), Carril@ACUARIO@AIRE (PATIÑO)@ALBAYAT (PATIÑO)@ALBORADA (PATIÑO)@ALEGRIA (PROGRESO)@ALFAYA (PATIÑO)@ALGUAZAS@ANGEL (PATIÑO)@ANGEL SERRANO (PATIÑO)@ANTONIO Y MANUEL MARTINEZ@ARCHENA@ARGENTINA (PROGRESO)@AZAHAR (PROGRESO)@BALTAS (PROGRESO), Carril@BARBA (PROGRESO)@BELEN MUÑOZ (PROGRESO)@BELMONTES, Carril@BELONES@BRAVO MURILLO@BRAZAL DE LA TERRAZA (PATIÑO)@BUEN PASTOR (PROGRESO)@CABO DE PALOS@CAMPESINOS (PROGRESO), Carril@CARCELES (PATIÑO), Carril@CARDENAL BELLUGA (PROGRESO)@CARIOCA (PROGRESO)@CARRILLOS (PATIÑO), Carril@CARRILLOS (PROGRESO), Carril@CASTAÑO@CAVERNERAS (PROGRESO), Carril@CEBADERO (PATIÑO), Carril@CIRCULO AGRICOLA (PATIÑO)@CONCEPCION (PATIÑO)@CONDE DUQUE DE OLIVARES@CONDESA (PATIÑO), Carril@CONEJERAS (PROGRESO), Carril@CONSTITUCION (BARRIO PROGRESO), Plaza@CORAZON DE JESUS (PROGRESO)@CUBA@DELICIAS@DOCTOR FLEMING (PROGRESO)@DON JUAN DE AUSTRIA@DON JUAN DE AUSTRIA (PROGRESO)@EMBAJADORES, Plaza@ENRIQUE APERADOR (PROGRESO)@ENRIQUE PARRA@ESCUELA EQUIPO (PROGRESO), Carril@ESPERANZA (PATIÑO)@ESPERANZA (PROGRESO)@FARO (PROGRESO)@FELIX (PATIÑO), Carril@FERNANDO MUGICA HERZOG@FORTUNA@FRANCISCO DE ORELLANA@FRANCISCO DE ZURBARAN@FRANCISCO LOPEZ (PROGRESO), Carretera@FRESNEDAS (PATIÑO), Carretera@FRESNEDAS (PROGRESO), Carretera@FRUTOS (PATIÑO), Carril@FRUTOS (PROGRESO), Carril@FUENSANTA (PATIÑO)@FUENSANTA (PATIÑO), Carretera@FUENSANTA, Camino (Impares del 1 al 101)  (Pares del 2 al final)@FULGENCIO MARIN (PROGRESO)@FULGENCIO MARIN, Carril@GALLEGOS (PATIÑO)@GARRE, Carril@GARRES, DE LOS (PROGRESO), Senda@GATOS (PATIÑO), Carril@GAUDI@GREGORIO ORDOÑEZ@GUILLAMONES (PATIÑO), Carril@GUILLERMOS (PROGRESO), Carril@HERNANDEZ (PROGRESO), Carril@HUERTAS (PATIÑO), Carril@HUERTO@HUERTO ALIX (PROGRESO), Carril@HUERTO ALIX, Carril@IGLESIA (PATIÑO)@IGLESIA (PROGRESO), Plaza@ISABEL NAVARRO (PROGRESO)@JESUS COLL, DE, Casas@JOSE LOPEZ (PROGRESO)@JOSE MORENO@JOSE MORENO (PROGRESO)@JOSE NAVARRO (PROGRESO)@JUAN MARIN@LAZARO IBAÑEZ (PATIÑO)@LIBERTAD (PROGRESO), Avenida@LIZAS (PROGRESO), Carril@LORQUI@LUIS TORRES (PROGRESO)@LUNA@MACARIO (PROGRESO)@MAESTRO GUILLEN (PROGRESO)@MAESTRO MANUEL SUSARTE, Plaza@MAJO (PROGRESO), Carril@MANCHEÑOS, Carril@MANCO (PROGRESO), Carril@MARQUES DE LOZOYA (PROGRESO)@MARTINEZ (PROGRESO)@MATEOS (PATIÑO)@MATIAS (PATIÑO)@MAYOR (PATIÑO)@MAYOR (PROGRESO)@MEANA (PROGRESO), Carril@MEGIAS (PATIÑO)@MELLIZOS (PROGRESO), Carril@MIGUEL ANGEL BLANCO, Avenida@MIGUEL DE CERVANTES (PROGRESO)@MIGUEL HERNANDEZ (BARRIO PROGRESO)@MORATAS (PROGRESO), Carril@MORENOS(PROGRESO), Carril@MORERA (SANTIAGO EL MAYOR)@MOTA DEL REGUERON (PATIÑO), Carril@NAREJOS@NENE DE ANA (PROGRESO), Carril@NIÑO GLORIA@NUESTRA SEÑORA DE LA ESTRELLA@NUESTRA SEÑORA DE LOS ANGELES (PROGRESO)@NUEVA (PATIÑO)@OJOS@OLMO (PATIÑO), Carril@ORILLA DE LA VIA (BARRIADA SANTIAGO MAYOR)@PACO DE LA CANAL (PROGRESO), Carril@PADRE DAMIAN (PATIÑO)@PALMAS (PROGRESO), Carril@PALMERAS (PROGRESO), Carril@PARADA (PATIÑO), Carril@PARADA (PATIÑO), Plaza@PARAISO (PROGRESO)@PARROCO SALVADOR PEREZ@PAZ (PATIÑO)@PEDRO PARDO@PEPE DEL RINCON (PROGRESO)@PERETES (PATIÑO), Carril@PINTOR GOYA (PROGRESO)@PINTOR PABLO PICASSO@PIO XII@PIQUERAS (PATIÑO)@PRIMERO DE MAYO (PROGRESO)@PROGRESO (PROGRESO), Avenida@PUENTE ALTO (PATIÑO), Carril@PUERTO RICO (PROGRESO)@QUINOS (PATIÑO), Carril@RADEL@RENACIMIENTO@ROLINES (PROGRESO)@ROMERO (PROGRESO)@ROQUES (PATIÑO), Camino@ROSAL (PATIÑO)@RUISEÑOR@SALEROS (PROGRESO), Carril@SAN BLAS (PATIÑO)@SAN FRANCISCO DE ASIS (PROGRESO)@SAN ILDEFONSO@SAN JUAN (PATIÑO)@SAN MIGUEL (PATIÑO)@SAN PABLO (PROGRESO)@SANCHEZ (PROGRESO), Carril@SANTA ANA (PROGRESO)@SANTA CATALINA (PATIÑO), Carretera@SANTA RITA (PATIÑO)@SANTA ROSA@SANTIAGO@SANTISIMO@SANTO ANGEL DE LA GUARDA (PROGRESO)@SENECA@SERRANO (PROGRESO)@SIERRA ESPUÑA (PROGRESO)@SOCIEDAD (PROGRESO)@SOL (SANTIAGO EL MAYOR)@SUR (PROGRESO)@TALLER (PATIÑO), Carril@TOMASON (PROGRESO), Carril@TOMATEROS (PROGRESO), Carril@TORRE CARADOC (PROGRESO), Carril@TORRE DE LOS MORENOS (PATIÑO), Carril@TORRE DE LOS PENCHOS (PATIÑO), Carril@TORRE MESEGUER (PROGRESO), Carril@TRANSFORMADOR (PATIÑO)@ULEA@VIA@VIENTO@VIENTOS (PATIÑO)@VIRGEN DE LA ESPERANZA (PROGRESO)@ZAMBRANA (PROGRESO), Carril@BARRIO DEL PROGRESO@PATIÑO (VER CALLEJERO DE MURCIA)@SAN BENITO</t>
  </si>
  <si>
    <t>CODIGO CORRESPONDENCIA OFICIAL CORREOS-TELEGRAFOS</t>
  </si>
  <si>
    <t>CODIGO CORRESPONDENCIA PARA ORGANISMOS OFICIALES</t>
  </si>
  <si>
    <t>CODIGO POSTAL PARA APARTADOS PARTICULARES Y LISTA</t>
  </si>
  <si>
    <t>ANDRES EL ABOGADO (ALBATALIA), Carril@ANDREUS (ALBATALIA), Carril@GRANADA (ALBATALIA), Senda@GRANADA, Senda@GUADALUPE (ALBATALIA), Camino@NICOLASES (ALBATALIA), Carril@OLIVAS (ALBATALIA), Carril@PENCHOS (ALBATALIA), Carretera (Impares del 91 al final)  (Pares del 174 al final)@SAN GINES (ALBATALIA), Carril@CASAS DE LOS LADRILLOS@CEMENTERIO NUESTRO PADRE JESUS@ESPINARDO@MOLINETA, LA@MOLINOS ALFATEGO@PUNTAL, EL (ESPINARDO)@SENDA GRANADA DE PARTE DERECHA@SENDA GRANADA PARTE IZQUIERDA</t>
  </si>
  <si>
    <t>JERONIMOS, LOS (LOS JERONIMOS)</t>
  </si>
  <si>
    <t>CASTELLAR, EL (CABEZO DE TORRES)</t>
  </si>
  <si>
    <t>CHURRA CABEZO DE TORRES</t>
  </si>
  <si>
    <t>SENDA GRANADA</t>
  </si>
  <si>
    <t>TORRE ALCAYNA</t>
  </si>
  <si>
    <t>BARRIO LA VICTORIA</t>
  </si>
  <si>
    <t>MAURILLOS, LOS (MURCIA)</t>
  </si>
  <si>
    <t>PALMAR, EL (EL PALMAR)</t>
  </si>
  <si>
    <t>PALMAR, VIEJO DE EL, CAMINO</t>
  </si>
  <si>
    <t>RAAL, EL</t>
  </si>
  <si>
    <t>SISCAR, EL</t>
  </si>
  <si>
    <t>ALBERCA, LA</t>
  </si>
  <si>
    <t>SANTA CATALINA</t>
  </si>
  <si>
    <t>BRIONES, LOS</t>
  </si>
  <si>
    <t>GARCIA, LOS (CORVERA)</t>
  </si>
  <si>
    <t>MURTA, LA</t>
  </si>
  <si>
    <t>BASTIDAS, LOS</t>
  </si>
  <si>
    <t>MARTINEZ DEL PUERTO, LOS</t>
  </si>
  <si>
    <t>RUICES, LOS (LOS MARTINEZ DEL PUERTO)</t>
  </si>
  <si>
    <t>TEATINOS, LOS (ALGEZARES)</t>
  </si>
  <si>
    <t>GARRES, LOS</t>
  </si>
  <si>
    <t>LAGES, LOS</t>
  </si>
  <si>
    <t>MAURILLOS, LOS</t>
  </si>
  <si>
    <t>CUEVA, LA</t>
  </si>
  <si>
    <t>LUMBRERAS, LAS</t>
  </si>
  <si>
    <t>SANTA CRUZ SANTA CRUZ</t>
  </si>
  <si>
    <t>AZARBE (PARROQUIA)</t>
  </si>
  <si>
    <t>BARRIO DE LA AURORA</t>
  </si>
  <si>
    <t>COBATILLAS VIEJAS</t>
  </si>
  <si>
    <t>ESPARRAGAL, EL</t>
  </si>
  <si>
    <t>PEÑICAS DE COBATICA LAS VIEJAS</t>
  </si>
  <si>
    <t>CABEZO DE PLATA</t>
  </si>
  <si>
    <t>CAÑADA DE SAN PEDRO</t>
  </si>
  <si>
    <t>RAYA, LA (LA RAYA)</t>
  </si>
  <si>
    <t>CAGITAN, CAMPO DE</t>
  </si>
  <si>
    <t>CASAS NUEVAS (CASAS NUEVAS)</t>
  </si>
  <si>
    <t>HOYA NOGUERA</t>
  </si>
  <si>
    <t>OJOS, LOS</t>
  </si>
  <si>
    <t>RETAMARES, LOS</t>
  </si>
  <si>
    <t>CARRASCALEJO, EL</t>
  </si>
  <si>
    <t>COPA, LA</t>
  </si>
  <si>
    <t>ROYO HURTADO</t>
  </si>
  <si>
    <t>CRUZ, LA</t>
  </si>
  <si>
    <t>RODEO DE ENMEDIO</t>
  </si>
  <si>
    <t>RODEO DE LOS TENDEROS</t>
  </si>
  <si>
    <t>BAÑOS DE MULA</t>
  </si>
  <si>
    <t>PUEBLA DE MULA</t>
  </si>
  <si>
    <t>NIÑO DE MULA</t>
  </si>
  <si>
    <t>NOGUERICAS</t>
  </si>
  <si>
    <t>Cartagena</t>
  </si>
  <si>
    <t>CODIGO APARTADOS PARTICULARES OFICIALES Y LISTA@ CODIGO CORRESPONDENCIA OFICIAL CORREOS-TELEGRAFOS</t>
  </si>
  <si>
    <t>ADARVE@ALCALDE AMANCIO MUÑOZ (Impares del 1 al 7)  (Pares del 2 al 24)@ALCALDE ZAMORA@ALCOLEA, Plaza@ALFONSO XII, Paseo@ALFONSO XIII, Paseo (Pares del 2 al 36)@ALJIBE@ALMENDRO@ARCO DE LA CARIDAD@ARENA@AURORA@AURORA, Plaza@BALCONES AZULES@BARRANCO@BAUTISTA ANTON@BODEGONES@BOLA@BRETAU, Callejon@CAMPOS@CANALES@CANTARERIAS@CARLOS III (Impares del 1 al 43)  (Pares del 2 al 28)@CARMEN@CARNICERIAS@CASTELLINI, Plaza@CATALANES, Callejon@COMEDIAS@CONDUCTO@CRUZ@CRUZ, Travesia@CUARTEL DEL REY, Plaza@DELFIN@DONCELLAS@ESPAÑA, Plaza (Impares del 11 al 11)  (Pares del 10 al 10)@ESPAÑA, Plaza (Impares del 1 al 1)  (Pares del 2 al 2)@FALSACAPA@FRANCISCO IRSINO@GARCIA LORCA@GENERAL LOPEZ PINTO, Plaza@HEROES DE CAVITE, Plaza@HONDA@HORNO@HUERTO DEL CARMEN@IGNACIO GARCIA@INTENDENCIA@JABONERIAS@JARA (Impares del 15 al final)  (Pares del 14 al final)@JOSE MARIA ARTES, Plaza@JUAN FERNANDEZ (Impares del 1 al 3)  (Pares del 2 al 8)@JUAN XXIII, Plaza@LICENCIADO CASCALES@MACARENA@MAESTRO FRANCES, Cuesta@MANUEL WESEL DE GUIMBARDA (Impares del 1 al 3)  (Pares del 2 al 8)@MARCOS REDONDO@MAYOR@MEDIERAS@MOLINO@MOLINO, Subida@MOLINO, Travesia@MORERIA ALTA@MORERIA BAJA@MORERIA, Subida@MURALLA DE TIERRA@NIÑO@PALMA@PAR, Plaza@PARAISO@PARQUE@PESCADERIA@POCICO@POLVORA@POZO@PUERTA DE MURCIA@REAL@REY, Plaza@RINCON DEL NAZARENO@ROSARIO (Impares del 1 al 19)  (Pares del 2 al 2)@SALITRE@SAMBAZAR@SAN AGUSTIN@SAN AGUSTIN, Plaza@SAN ANTONIO, Subida@SAN ESTEBAN@SAN FERNANDO@SAN FRANCISCO, Plaza (Impares del 1 al 7)  (Pares del 2 al 8)@SAN FULGENCIO, Callejon@SAN JUAN@SAN MIGUEL@SAN RAFAEL@SAN ROQUE@SAN SEBASTIAN, Plaza@SAN VICENTE@SANTA FLORENTINA@SEÑA@SERRETA@SERRETA, Plaza@SEVILLANO, Plaza@TAHONA@TIERNO GALVAN (Impares del 1 al 9)@TOLOSA LATOUR@TRES REYES, Plaza@VILLAMARTIN@YESERA</t>
  </si>
  <si>
    <t>AGUADORES@AIRE@AIRE (SANTA LUCIA)@ALBA@ALBALADEJO, Rincon@ALFONSO DE ALBURQUERQUE@ALFONSO XII (TRAMO FERIAL), Paseo@ALMACENES INTENDENCIA@ALMACENES TAIBILLA@ALTO@AMERICA, Avenida (Pares del 2 al final)@ANCHA@ANDINO@ANGEL@ANTIGONES@ARO, Callejon@ARRECIFE@AYUNTAMIENTO, Plaza@BARDIZA@BARDIZA, Callejon@BARONESA, DE LA, Cuesta@BARRIADA PESCADORES@BARRIADA VIRGEN DEL MAR@BATEL, DEL, Cuesta@BATERIA@BATERIA, Prolongacion@BATERIA, Travesia@BEATAS@BORDERAN@BORDERAN, Travesia@CABALLERO@CABEZO DE LOS MOROS@CABEZO DE PALOS, Subida@CABO DE AGUAS@CALA CORTINA@CALNEGRE@CALNEGRETE@CALVARIO@CAMPANA@CAMPANO, DE LO, Plaza@CANDELAS, DE, Casas@CANTARRANAS@CANTOS NEGROS@CAÑON@CARAMEL@CARIDAD@CASINO (SANTA LUCIA)@CASTILLO MOROS@CASTILLO, Subida@CEMENTERIO@CERCA DE AGUILAR@CHIQUERO@CHOCOLATERO@CIPRES@CIUDAD DE ORAN@COBRE, DEL, Casas@COMERCIO@CONCEPCION@CONDE DE RICLA@CONDESA PERALTA, Plaza@CONSTITUCION (SANTA LUCIA)@CORBETA@CRONISTA ISIDORO VALVERDE, Plaza@CRUCERO@CRUCES@CUARTEL ANTIGUO@CUATRO SANTOS@CURA, Callejon@DARGETA@DELICIAS, Paseo@DESTIERRO@DOCTOR FLEMING@DOCTOR TAPIA MARTINEZ@DON GIL@DON MATIAS@DON ROQUE@DONCEL@DOÑA CONSTANZA@DOS HERMANAS@DRAGO@DUQUE@ERA@ERA ALTA@ERA BAJA@ERA, Travesia@ESCALERAS@ESCALIRICAS@ESCIPION@ESCORIAL@ESCUELA@ESCUELA, DE LA, Camino@ESPARTO@ESPARTO, CERCA DEL@ESTANCO@ESTEREROS@FALUA@FAQUINETO@FRAGATA@FRANCISCO AYUSO@FRANCISCO JORQUERA@FRANCISCO MONTIEL@FUENTE SANTA@FUERTEVENTURA@GALLUFO@GENERAL ORDOÑEZ@GIRON, Casas@GISBERT@GLORIA@GOLETA@GOMERA@GRIFOS@HERMANDAD@HERMANOS@HERRERO@HOSPITAL, Plaza@HUERTA@INTENDENCIA, Callejon@INTENDENCIA, Rincon@ISABELONAS@JACINTO MARTINEZ@JAIME BOSCH, Plaza@JARA (Impares del 1 al 13)  (Pares del 2 al 12)@JOAQUIN MADRID@JORQUERA, Callejon@JOSE CADIERNO@JOSE PALMIS, Plaza@JUAN JORQUERA@JUNCO, Callejon@LADERA@LAGUENETA@LAGUENETA DE JORGE@LANZAROTE@LARGAS@LARGAS, Travesia@LEALTAD@LEVANTE@LIBERTAD, Plaza@LINTERNA@LIZANA@LONJA DE PESCADO@LUENGO, Callejon@LUIS ANGOSTO@LUIS BRAILLE@MANZANA@MARANGO@MARRAJO@MARTIN DELGADO@MASPALOMAS@MATADERO@MATEOS ALTOS@MATEOS BAJOS@MAYOR (LOS MATEOS)@MAYOR, Plaza@MERCED, Plaza@MEZQUITA@MINARETE@MODISTA, Plaza@MOLINA, Plaza@MOLINETA, Lugar@MOLINO LAS PIEDRAS@MOMPEAN@MONJAS, DE LAS, Subida@MONROY@MONROY (SANTA LUCIA)@MONTANARO@MONTE SACRO@MONTE SACRO MOLINO@MONTE SACRO, Subida@MONTERREY@MONTERREY, Callejon@MUELLE DE PEDREÑO@MUELLE SANTA LUCIA@MURALLA DEL MAR@NAVALMORAL DE LA MATA@NAVIO@NAZARENO, Subida@NORTE@NUEVA@NUEVA (SANTA LUCIA)@OBRAS DE PUERTO, Carretera@ORCEL@OROTAVA@OSARIO@PABLO VI, Plaza@PALAS@PAREDES@PARQUE ALFONSO TORRES@PARRA@PARREÑAS@PARREÑO, Travesia@PARROCO JOSE PALLARES@PASOS DEL CALVARIO@PATIO ATUNERO@PATIO DE LA PIA@PEDRO JORQUERA@PEDRO SANCHEZ MECA, Avenida@PEDRO TORNADO@PELADILLA@PESCADOR, Plaza@PEZ@PEZ ESPADA@PEZ VOLADOR@PICO DE LAS NIEVES@PIJACO, Callejon@PILAS, LAS@PINACHO@PORTERIA DE LAS MONJAS@POZO (SANTA LUCIA)@PRINCIPE DE VERGARA@PUENTE MOMPEAN@PUENTE VIEJO@PUERTA DE ALCALA@PUERTA DE LA VILLA@PUNTA DEL GATE@PUNTA GUANCHE@REFLECTOR, Casas@REMEDIOS@REPLINGER@RISUEÑO, Plaza@ROCA@RODRIGUEZ ESCOTI@ROLDAN, Plaza@ROSARIO (Impares del 21 al final)@SAN ANTONIO (SANTA LUCIA)@SAN ANTONIO EL POBRE@SAN ANTONIO EL RICO@SAN BARTOLOME@SAN BASILIO (SANTA LUCIA)@SAN CRISPIN@SAN CRISTOBAL CORTA@SAN CRISTOBAL LARGA@SAN DIEGO@SAN DIEGO, Subida@SAN FRANCISCO@SAN FRANCISCO DE ASIS@SAN FRANCISCO, Plaza (Impares del 9 al final)  (Pares del 10 al final)@SAN GINES, Plaza@SAN ISIDORO (SANTA LUCIA)@SAN ISIDORO, Callejon@SAN JOSE ARTESANO@SAN JOSE DE CALASANZ@SAN JOSE, Subida@SAN LEANDRO (SANTA LUCIA)@SAN LUIS (SANTA LUCIA)@SANCHEZ MECA, Travesia@SANIDAD@SANTA BARBARA@SANTA CECILIA@SANTA FE@SANTA MARGARITA@SANTA MARIA@SANTIAGO@SAURA@SEGUNDILLA@SEPULCRO@SEPULCRO (SANTA LUCIA)@SOL (LOS MATEOS)@SOLEDAD@SOR FRANCISCA ARMENDARIZ@TECHOS BAJOS@TEIDE@TELLO@TENERIFE@TERUEL@TIO TONI, Casas@TODOS@TOMAS SUBIELA@TORRE@TORREON@TRINIDAD (SANTA LUCIA)@TRIVIÑO@TROVERO MARIN, Avenida@VIA@VIENTOS@VIGIA@VILLA PARIS@VILLALBA CORTA@VILLALBA LARGA@VIRGEN DEL ROSARIO@YESEROS@ZABALA@ZARAICHE@ZOCATO@ZORRILLA</t>
  </si>
  <si>
    <t>ALCALDE ALBERTO COLAO@ALCALDE AMANCIO MUÑOZ (Impares del 9 al final)  (Pares del 26 al final)@ALCALDE ANGEL MORENO@ALCALDE BARTOLOME SPOTTORNO@ALCALDE BLANCA VIÑEGLAS@ALCALDE CARLOS TAPIA@ALCALDE CARRION INGLES@ALCALDE CENDRA BADIA@ALCALDE CIRILO MOLINA@ALCALDE CONESA BALANZA@ALCALDE ESTANISLAO ROLANDI@ALCALDE ESTEBAN MINGUEZ@ALCALDE GARCIA VASO@ALCALDE GONZALEZ MARTINEZ@ALCALDE GUARDIA MIRO@ALCALDE JORQUERA MARTINEZ@ALCALDE LEANDRO MADRID@ALCALDE LEOPOLDO CANDIDO@ALCALDE MANUEL CARMONA@ALCALDE MARTINEZ GALINSOGA@ALCALDE MAS GILABERT@ALCALDE MORA RIPOLL@ALCALDE MUÑOZ CARMONA@ALCALDE MUÑOZ DELGADO@ALCALDE ROIG RUIZ@ALCALDE SANCHEZ ARIAS@ALCALDE SANCHEZ JORQUERA@ALCALDE SERRAT ANDREU@ALCALDE VALENTIN ARRONIZ@ALCALDE VIDAL CACERES@ALFONSO X EL SABIO (Impares del 49 al final)  (Pares del 30 al final)@ALFONSO XIII, Paseo (Impares del 1 al final)  (Pares del 38 al final)@ALHAMA@ALICANTE, Plaza@AMERICA, Avenida (Impares del 1 al final)@ANDALUCIA@ANGEL BRUNA@ANTON MARTIN, Plaza@ANTONIO PUIG CAMPILLO@ANTONIO RAMOS CARRATALA@ARAGON@ARANJUEZ, Plaza@ARCHENA@ARGANZUELA, Plaza@ATHENAS@BARRIADA VIRGEN DEL ROSSELL@BASTARRECHE, Plaza@BUÑOLA@CABRERA@CAPITANES RIPOLL@CARAVACA@CARLOS III (Impares del 45 al final)  (Pares del 30 al final)@CARTAGENA DE INDIAS (Impares del 15 al final)  (Pares del 12 al final)@CASTILLA, Plaza@CATALUÑA@CIEZA@CIUDAD DE LA UNION@CIUDADELA@COLEGIO@CONSTITUCION@CORINTIA@CRONISTA CASAL, Plaza@DERECHOS HUMANOS, Plaza@DESCALZAS, Plaza@DOCTOR CASIMIRO BONMATI@DOCTOR FRANCISCO JOSE LASSO DE LA VEGA@DOCTOR PEREZ ESPEJO@DON CRISPIN, Casas@DONANTES DE SANGRE@EDUARDO MARQUINA@ESOPO@ESPARTA@ESTE@ESTRELLA ALFA@ESTRELLA ALTAIR@ESTRELLA ASTRON@ESTRELLA DE VENUS@ESTRELLA ERRANTE@ESTRELLA ORION@ESTRELLA SIRIO@EXTREMADURA@EZEQUIEL SOLANA@FABRICA@FENICIA@FERROL, DE EL, Ronda@FORMENTERA@FUENTE ALAMO@GONZALO DE BERCEO@GRECIA@GUARDIA CIVIL, LA@HERMANO PEDRO IGNACIO@HUERTA DE MURCIA@HUERTO@IDIOMA ESPERANTO@ILIADA@INGENIERO DE LA CIERVA@JACINTO BENAVENTE@JACINTO BENAVENTE, Travesia@JARDIN, Paseo@JIMENEZ DE LA ESPADA (Impares del 51 al final)  (Pares del 32 al final)@JUAN DE LA COSA@JUAN DE LA CUEVA@JUAN MUÑOZ DELGADO@JUMILLA@LONJA@LOPE DE RUEDA@LORCA@LUIS ALFONSO CERVANTES MOLINA, Plazuela@LUIS PASTEUR@MAHON@MANACOR@MANUEL WESEL DE GUIMBARDA (Pares del 44 al final)@MANUEL WESEL DE GUIMBARDA (Pares del 28 al 34)@MARIO CRUZ, Plaza@MAZARRON@MEJICO, Plaza@MENORCA@MURCIA, Avenida@OESTE@PABLO IGLESIAS@PARDO, Plaza@PINTOR BALACA (Impares del 27 al final)  (Pares del 52 al final)@PINTOR PORTELA, Avenida@POETA HOMERO@POETA PELAYO, Plaza@POLLENSA@PUENTE ULLA@PUENTEDEUME@REINA VICTORIA EUGENIA (Impares del 25 al final)  (Pares del 32 al final)@RIBERA SAN JAVIER@ROMA@SALONICA@SAMANIEGO@SAN MARTIN DE PORRES@SAN PEDRO DEL PINATAR@SANCHEZ MEDINA, Plaza@SANTA MONICA@SANTA RITA, Plaza@SEVERO OCHOA, Plaza@SILLEDA@SOFOCLES@SOLLER@TIERNO GALVAN (Impares del 11 al final)  (Pares del 2 al final)@TIERRA BLANCA@TIRSO DE MOLINA@TORRE PACHECO@TOTANA@UNIVERSIDAD, Plaza@VALLDEMOSA@VASCONGADAS@VICENTE ROS, Plaza@VIZCAYA@YECLA DE AZORIN</t>
  </si>
  <si>
    <t>ALFONSO X EL SABIO (Impares del 15 al 47)  (Pares del 2 al 28)@ALHAMBRA@ALMIRANTE BALDASANO@ANTONIO OLIVER@ASDRUBAL (Impares del 11 al final)  (Pares del 10 al final)@ATENEA, Plaza@AZUCENA@CARMEN CONDE@CARTAGENA DE INDIAS (Impares del 1 al 13)  (Pares del 2 al 10)@CHURRUCA@CLAVEL@CRISTO DE LA SENTENCIA@DALIA@DOCTOR MARAÑON@ENRIQUE MARTINEZ MUÑOZ@ESPAÑA, Plaza (Impares del 3 al 9)  (Pares del 4 al 8)@ESPAÑOLETO@FELIX MARTI ALPERA@FRANCISCO CELDRAN@GAVIOTA@GENERALIFE@GRAVINA@HAZIN DE CARTAGENA@INFANCIA, LA@JIMENEZ DE LA ESPADA (Impares del 9 al 49)  (Pares del 2 al 30)@JOAN MIRO, Plaza@JORGE JUAN@JUAN FERNANDEZ (Impares del 5 al final)  (Pares del 10 al final)@LEVANTE, Plaza@MANUEL WESEL DE GUIMBARDA (Impares del 5 al final)  (Pares del 10 al 26)@MANUEL WESEL DE GUIMBARDA (Pares del 36 al 42)@MARIA LUISA SELGAS@MENENDEZ Y PELAYO@MIGUEL DE UNAMUNO@MURO@NEPTUNO@OLIMPIA@PAZ, LA@PERONIÑO (Pares del 2 al 34)@PICASSO@PINTOR BALACA (Impares del 9 al 25)  (Pares del 8 al 50)@PIO XII@POETA MIGUEL HERNANDEZ@PONIENTE, Plaza@PORTILLO@PRINCIPE DE ASTURIAS@ RAMON J. SENDER@RAMON Y CAJAL (Impares del 1 al 51)  (Pares del 2 al 124)@REINA VICTORIA EUGENIA (Impares del 7 al 23)  (Pares del 14 al 30)@RICARDO CODORNIU Y STARICO@ROSA@SALESAS, Plaza@TOREROS, Avenida@TRAFALGAR (Impares del 5 al final)  (Pares del 8 al final)@VALLE INCLAN@VERONICAS@VIVERO FORESTAL, Lugar@ZEUS</t>
  </si>
  <si>
    <t>ABEDUL@ABETO@ACEBUCHE@ADELFAS@ADORMIDERA@AGUAMARINA (Pares del 2 al 8)@ALAMO@ALAMOS, Plaza@ALBAIDA@ALFONSO VI@ALFONSO VI, Plaza@ALFONSO X EL SABIO (Impares del 1 al 13)@ALGAMECA, Carretera@ALHELI@ALMENDRO (TENTEGORRA)@ALVAR FAÑEZ@AMARILIS@AMISTAD@AMPARO@ANDUJAR@ANTONIO BELTRAN MARTINEZ, Plaza@ANTONIO RAMOS (SAN ANTON)@ANTONIO ROSIQUE@ARMONIA@ASDRUBAL (Impares del 1 al 9)  (Pares del 2 al 8)@ATALAYA@ATARDECER@ATRIO DE LA IGLESIA@AZAFRAN, Callejon@AZALEA@BALCONES@BALTASAR HIDALGO DE CISNEROS@BARRIADA VILLALBA@BENITO GARCIA@BODEGAS@BRAVO@BREZO, Callejon@CALDERON@CALERA@CALLAO CORTA@CALLAO LARGA@CAMELIAS@CANAL, DEL, Paseo@CANIGO@CANTON, DEL, Avenida@CARCEL@CARLOS V@CARTHAGO@CASADO@CASAS SEVILLA@CASINO (SAN ANTON)@CASTAÑO@CASTILLEJOS@CASTILLO DE CALATRABA@CASTILLO DE CARAVACA@CASTILLO DE DENIA@CASTILLO DE LA MOTA@CASTILLO DE LA ROCA@CASTILLO DE MALPICA@CEDROS@CERVANTES@CHOPERA@CHOPO@CICLAMEN@CIUDAD DE MULA, Plaza@COLON, Avenida@CONESA BALANZA (BARRIO CONCEPCION)@COTO DORDA@DAOIZ@DIAMELAS@DOCTOR BARRAQUER@DOCTOR JIMENEZ DIAZ@DOCTOR LOPEZ IBOR@DOCTOR LUIS CALANDRE@DOCTOR VALENCIANO@DON QUIJOTE@DOÑA ELVIRA@DOÑA JIMENA@DOÑA JUANA LA LOCA@DOÑA SOL@DOÑA URRACA@DOS DE MAYO@DUQUE SEVERIANO@ECIJA@ENCINA@ENELDO@ESCARABAJAL@ESCORPION@ESPADA COLADA@ESPADA TIZONA@ESPINOSA@ESTRELLA@FRANCISCO DE BORJA@FRANCISCO SALZILLO@FRESNO@GALICIA, DE, Plaza@GALICIA, Plaza@GARCIA, DE LOS, Avenida@GARDENIAS@GEMINIS@GENERAL BARCELO@GENERAL LOBO@GERANIO@GINES OTON ROSIQUE@GLADIOLOS@GREGORIO PINA GIMENO@GUZMAN@HERMANOS PINZON@HIGUERICAS@HOSPITALIDAD@HOYA, Casas@HUERTO DE AMARO@HUERTO DE SEVILLA@IGLESIA, Plaza@INFANTES DE CARRION@JACINTO PAREDES@JADE (Impares del 1 al 7)  (Pares del 2 al 8)@JARILLA, LA@JAZMIN@JIMENEZ BLECHMIT, Plaza@JIMENEZ DE LA ESPADA (Impares del 1 al 7)@JOSE ALGABA NAVARRO@JOSE ANTONIO TORRES@JOSE DE SANTIAGO SANCHEZ@JOSE GALLEGO ALCARAZ@JOSE GARCIA PAGAN@JOSE LOPEZ MARTINEZ@JOSE ZAMORA RUIZ@JUANA JUGAN@JUGLAR PERO ABAD@JULIO GONZALEZ SOLA@JULIO MULLOYS Y GALAN@JURA DE SANTA GADEA@LAUREL, Plaza@LEBRIJA@LENTISCO@LEO@LICENCIADO VIDRIERA@LIRIOS@LOTOS@LUCIANO MARTINEZ ROCA@LUIS MARTINEZ LAREDO@MADRE SELVA@MALVAVISCO@MANZANO@MAR ADRIATICO@MAR BALTICO@MAR CANTABRICO@MAR MEDITERRANEO@MARGARITA@MARIA CRISTINA, Plaza@MARINA, DE, Poblado@MARISMAS, LAS@MARMOL@MARTIN ANTOLINEZ@MAYOR (BARRIO CONCEPCION)@MAYOR (SAN ANTON)@MENDEZ NUÑEZ, CORTA@MENDEZ NUÑEZ, LARGA@MENENDEZ PIDAL@MICO, Callejon@MINA, A, Subida@MINGUEZ@MIO CID@MIO CID, Travesia@MOLINA Y CROS@MONO@MONTORO, Casas@MONTSERRAT, Plaza@MUERDAGO@MUERDAGO@MUÑO GUSTIOZ@MUÑOZ Y GARCIA@NARANJO@NARDOS@NENUFARES@NOGAL@OBISPO@OCEANO ARTICO@OCEANO ATLANTICO@OCEANO PACIFICO, Plaza@OLIVO@OLIVO (SAN ANTON)@ORQUIDEAS@OSUNA@PADILLA@PALMERA@PALMERAS, DE LAS, Plaza@PALMERO@PALMITO@PANA, Casas@PARAISO (SAN ANTON)@PEDRO DIAZ (Impares del 1 al 15)  (Pares del 2 al 12)@PENSAMIENTO@PERAL@PERONIÑO (Impares del 1 al final)  (Pares del 36 al final)@PERPETUO SOCORRO@PETUNIA@PINAR@PINOS, Subida@PINTOR BALACA (Impares del 1 al 7)  (Pares del 2 al 6)@PISCIS@PORTLAND@PORTUS, DEL, Avenida@POSADA@POSTIGO (SAN ANTON)@POSTIGOS DE AMARO@PROGRESO@PUNTA DEL GUANCHE@PUYOLA@RAMBLA@RAMBLA (SAN ANTON)@RAMBLA DE BENIPILA@RAMBLA DE BOCAORIA@RAMBLA DE CANTERAS@RAMBLA DE CARRASQUILLA@RAMBLA DE LA CARRASQUILLA@RAMBLA DE LA GUIA@RAMBLA DEL ALBUJON@RAMBLA DEL PORTUS@RAMBLILLA@RAMON Y CAJAL (Impares del 53 al 69)  (Pares del 126 al 158)@REAL (SAN ANTON)@RECOLETOS@REINA VICTORIA EUGENIA (Impares del 1 al 5)  (Pares del 2 al 12)@REVUELTA@RIANA@ROBLE@ROLDAN LARGA (SAN ANTON)@ROMAN BONO@ROMERAL@ROSA DE DAMASCO@ROSA DE JERICO@ROSALAR, Lugar@ROSALEDA@ROSARIO CORTA@ROSARIO LARGA@ROSENDO@RUIPEREZ@SABINA, LA@SAGITARIO@SAGRADA FAMILIA@SALUD@SALVADOR ESCUDERO@SAN ANTON, Alameda@SAN BASILIO@SAN FULGENCIO (SAN ANTON)@SAN JUAN (CONCEPCION)@SAN LEANDRO@SAN LUIS (SAN ANTON)@SAN MIGUEL (BARRIO CONCEPCION)@SAN PEDRO@SAN PEDRO (BARRIO CONCEPCION)@SAN PEDRO (SAN ANTON)@SANCHO IV@SANDOVAL@SANTA LUCIA (SAN ANTON)@SAUCE@SEBASTIAN FERINGAN@SICOMORO@SIEMPREVIVA@SOLDADO ROSIQUE@TAMARINDO@TETUAN@TEUCRO@TRAFALGAR (Impares del 1 al 3)  (Pares del 2 al 6)@TRIANA@TRINIDAD (SAN ANTON)@TULIPANES@UTRERA@VELARDE@VERGEL@VERGEL, Subida@VILLA LUCIA@VIOLETAS@VIRGEN DEL ROMERO@VIRGO@VOLUNTARIOS</t>
  </si>
  <si>
    <t>CARTAGENA NAVAL</t>
  </si>
  <si>
    <t>MIAMI@PEDRO DIAZ (Impares del 17 al final)  (Pares del 14 al final)@RAMON Y CAJAL (Impares del 71 al final)  (Pares del 160 al final)@BARRIADA CUATRO SANTOS@BARRIADA JOSE MARIA DE LA PUERTA@BARRIADA SANTISIMA TRINIDAD@BARRIO PERAL@CASAS DE CLARES@CASAS DEL CAETE@CASAS DEL DIABLO@CASAS DEL FUNDIDOR@MOLINOS GALLEGOS@VEREDA DE SAN FELIX@VERSALLES, CAMINO</t>
  </si>
  <si>
    <t>ABADESA@AGUAMARINA (Pares del 10 al final)@AMANECER@BOSQUE, DEL@JADE (Impares del 9 al final)  (Pares del 10 al final)@MEDIA SALA, DE (LOS BARREROS), Carretera@BARREROS, LOS@CASTILLITOS, URBANIZACION@DOLORES, LOS (LOS DOLORES)@FUENTE CUBA@HISPANOAMERICA@MEDITERRANEO, URBANIZACION@NUEVA CARTAGENA@PLAN, EL</t>
  </si>
  <si>
    <t>BARRIADA SANTIAGO</t>
  </si>
  <si>
    <t>CASAS DE ARRIBA (SANTA ANA)</t>
  </si>
  <si>
    <t>CASAS DE LA LOMA (SANTA ANA)</t>
  </si>
  <si>
    <t>CASAS DE NAVARRO</t>
  </si>
  <si>
    <t>CASAS DEL TIO PEPE MARTINEZ</t>
  </si>
  <si>
    <t>CASICAS, LAS</t>
  </si>
  <si>
    <t>CONESAS, LOS (MIRANDA)</t>
  </si>
  <si>
    <t>GALLINA, LO</t>
  </si>
  <si>
    <t>GALLOS, LOS (MIRANDA)</t>
  </si>
  <si>
    <t>GARCIA, LOS (MIRANDA)</t>
  </si>
  <si>
    <t>GILA, LA</t>
  </si>
  <si>
    <t>GORI, LA</t>
  </si>
  <si>
    <t>MAESTROS, LOS (MIRANDA)</t>
  </si>
  <si>
    <t>MOLINO DERRIBADO (SANTA ANA)</t>
  </si>
  <si>
    <t>MONJAS, LAS</t>
  </si>
  <si>
    <t>MURCIANA, LA (SANTA ANA)</t>
  </si>
  <si>
    <t>NIETOS, LOS (LOS DOLORES)</t>
  </si>
  <si>
    <t>PALMERO, EL</t>
  </si>
  <si>
    <t>PEDRERA (MIRANDA)</t>
  </si>
  <si>
    <t>PEÑUELAS, LAS (SANTA ANA)</t>
  </si>
  <si>
    <t>POLIGONO SANTA ANA</t>
  </si>
  <si>
    <t>POLINARIAS, LAS</t>
  </si>
  <si>
    <t>POZO DULCE</t>
  </si>
  <si>
    <t>SEGADOS, LOS (SANTA ANA)</t>
  </si>
  <si>
    <t>SILVESTRES, LOS</t>
  </si>
  <si>
    <t>TEODOROS, LOS</t>
  </si>
  <si>
    <t>TORRE, LA (MIRANDA)</t>
  </si>
  <si>
    <t>VENTA DE TONO</t>
  </si>
  <si>
    <t>VENTA TONO (MIRANDA)</t>
  </si>
  <si>
    <t>VIDALES, LOS (MIRANDA)</t>
  </si>
  <si>
    <t>VILLA RICA</t>
  </si>
  <si>
    <t>AGUSTINILLOS, LOS</t>
  </si>
  <si>
    <t>CAMBRONEROS</t>
  </si>
  <si>
    <t>CARVERICA</t>
  </si>
  <si>
    <t>CASAS DE EGEA</t>
  </si>
  <si>
    <t>CASICAS, LAS (LAS HUERTAS)</t>
  </si>
  <si>
    <t>CEGARRAS, LOS</t>
  </si>
  <si>
    <t>ESPINAR, EL</t>
  </si>
  <si>
    <t>GOMEZ, LOS (LAS HUERTAS)</t>
  </si>
  <si>
    <t>GRAÑA, LA</t>
  </si>
  <si>
    <t>HERNANDEZ, LOS (LAS HUERTAS)</t>
  </si>
  <si>
    <t>HUERTAS, LAS</t>
  </si>
  <si>
    <t>LARGOS, LOS</t>
  </si>
  <si>
    <t>LOTILLI</t>
  </si>
  <si>
    <t>MARAÑAL, EL</t>
  </si>
  <si>
    <t>MORALES, LOS</t>
  </si>
  <si>
    <t>NAZARET</t>
  </si>
  <si>
    <t>SUERTES, LAS</t>
  </si>
  <si>
    <t>TOMASINES, LOS</t>
  </si>
  <si>
    <t>VIDALES, LOS (LAS HUGRIAS)</t>
  </si>
  <si>
    <t>ALBUJON, EL</t>
  </si>
  <si>
    <t>CASAS, LAS</t>
  </si>
  <si>
    <t>ESPARRAGUERAL, EL</t>
  </si>
  <si>
    <t>FABRICA, LA</t>
  </si>
  <si>
    <t>HERNANDEZ, LOS (ALBUJON)</t>
  </si>
  <si>
    <t>LOMAS, LAS (ALBUJON)</t>
  </si>
  <si>
    <t>ROSES, LOS (ALBUJON)</t>
  </si>
  <si>
    <t>VENTA, LA (ALBUJON)</t>
  </si>
  <si>
    <t>CONESAS, LOS (LOBOSILLO)</t>
  </si>
  <si>
    <t>GARCIA, LOS (LOBOSILLO)</t>
  </si>
  <si>
    <t>ROMEROS, LOS</t>
  </si>
  <si>
    <t>URREAS, LOS (LOGOSILLO)</t>
  </si>
  <si>
    <t>VIDALES, LOS (LOBOSILLO)</t>
  </si>
  <si>
    <t>ESTRECHO DE FUENTE ALAMO</t>
  </si>
  <si>
    <t>PARESES, LOS</t>
  </si>
  <si>
    <t>ALMAGROS, LOS</t>
  </si>
  <si>
    <t>CARRASCA, LA (CUEVAS DE REYLLO)</t>
  </si>
  <si>
    <t>CASAS DEL HONDO (REYLLO)</t>
  </si>
  <si>
    <t>DIAZ DE CUEVA, LOS</t>
  </si>
  <si>
    <t>ESCOBAR, EL (REYLLO)</t>
  </si>
  <si>
    <t>GORGE, LO</t>
  </si>
  <si>
    <t>GUERREROS, LOS (CUEVAS DE REYLLO)</t>
  </si>
  <si>
    <t>LARAS, LOS</t>
  </si>
  <si>
    <t>LEGACES, LOS (CUEVAS DE REYLLO)</t>
  </si>
  <si>
    <t>LLANO, EL</t>
  </si>
  <si>
    <t>MALDONADOS, LOS</t>
  </si>
  <si>
    <t>MILANOS, LOS</t>
  </si>
  <si>
    <t>MORENOS, LOS</t>
  </si>
  <si>
    <t>SANCHEZ, LOS (CUEVAS DE REYLLO)</t>
  </si>
  <si>
    <t>VICENTES, LOS (CUEVAS DE REYLLO)</t>
  </si>
  <si>
    <t>ALMAZARAS</t>
  </si>
  <si>
    <t>CAMPO-NUBLA</t>
  </si>
  <si>
    <t>HONDO, EL</t>
  </si>
  <si>
    <t>LEGACES, LOS (LAS PALAS)</t>
  </si>
  <si>
    <t>LOMA, LA (LAS PALAS)</t>
  </si>
  <si>
    <t>MARTINEZ, LOS (LAS PALAS)</t>
  </si>
  <si>
    <t>MAYORDOMO DE ABAJO</t>
  </si>
  <si>
    <t>PALAS, LAS</t>
  </si>
  <si>
    <t>PALMERAL, EL</t>
  </si>
  <si>
    <t>PERITA, LA</t>
  </si>
  <si>
    <t>QUINTANES, LOS</t>
  </si>
  <si>
    <t>RUICES, LOS (LAS PALAS)</t>
  </si>
  <si>
    <t>SANTA TERESA</t>
  </si>
  <si>
    <t>ZARZA, LA (LAS PALAS)</t>
  </si>
  <si>
    <t>BARBEROS, LOS (LA PINILLA)</t>
  </si>
  <si>
    <t>CABECICO, EL</t>
  </si>
  <si>
    <t>CAMPILLO DE ABAJO (LA PINILLA)</t>
  </si>
  <si>
    <t>CAMPILLO DE ARRIBA (LA PINILLA)</t>
  </si>
  <si>
    <t>CAÑADA SECA</t>
  </si>
  <si>
    <t>CASA BLANCA (LA PINILLA)</t>
  </si>
  <si>
    <t>COLLADO (LA PINILLA)</t>
  </si>
  <si>
    <t>CUEVAS DE PAGAN</t>
  </si>
  <si>
    <t>GUIJARROS, LOS</t>
  </si>
  <si>
    <t>IZQUIERDOS, LOS</t>
  </si>
  <si>
    <t>MINGRANO, EL</t>
  </si>
  <si>
    <t>NEGRETE</t>
  </si>
  <si>
    <t>PAREJA, LA (LA PINILLA)</t>
  </si>
  <si>
    <t>PINILLA, LA</t>
  </si>
  <si>
    <t>SANTOS, LOS</t>
  </si>
  <si>
    <t>SORDOS, LOS</t>
  </si>
  <si>
    <t>TORRE, LA (LA PINILLA)</t>
  </si>
  <si>
    <t>VENTA, LA (LA PINILLA)</t>
  </si>
  <si>
    <t>VIVANCOS, LOS</t>
  </si>
  <si>
    <t>CANOVAS, LOS</t>
  </si>
  <si>
    <t>VALLE ESCOMBRERAS</t>
  </si>
  <si>
    <t>BORRICEN (ALUMBRES)</t>
  </si>
  <si>
    <t>ASOMADA, LA (CARTAGENA)</t>
  </si>
  <si>
    <t>UNION, LA</t>
  </si>
  <si>
    <t>FARO DE PORTMAN</t>
  </si>
  <si>
    <t>CRUZ CHIQUITA</t>
  </si>
  <si>
    <t>GORGUEL, DE EL, PLAYA</t>
  </si>
  <si>
    <t>GORGUEL, EL</t>
  </si>
  <si>
    <t>ALGAR, EL</t>
  </si>
  <si>
    <t>BEATOS, LOS</t>
  </si>
  <si>
    <t>CASTILLOS, LOS</t>
  </si>
  <si>
    <t>MIRALLES, LOS</t>
  </si>
  <si>
    <t>RANGOS, LOS</t>
  </si>
  <si>
    <t>RIZOS, LOS</t>
  </si>
  <si>
    <t>RUICES, LOS (SAN JOSE)</t>
  </si>
  <si>
    <t>TORRE DEL NEGRO</t>
  </si>
  <si>
    <t>BAHIA BELLA, CAMPING</t>
  </si>
  <si>
    <t>BAHIA BELLA, URBANIZACION</t>
  </si>
  <si>
    <t>CARMOLI, EL, URBANIZACION</t>
  </si>
  <si>
    <t>ESTRELLA MAR, URBANIZACION</t>
  </si>
  <si>
    <t>URRUTIAS, LOS</t>
  </si>
  <si>
    <t>BOLARIN, LO (ROCHE)</t>
  </si>
  <si>
    <t>CABEZO RAJADO</t>
  </si>
  <si>
    <t>CAMACHOS, LOS</t>
  </si>
  <si>
    <t>CONESAS, LOS (ROCHE)</t>
  </si>
  <si>
    <t>DESCARGADOR, EL</t>
  </si>
  <si>
    <t>ESPERANZA, LA</t>
  </si>
  <si>
    <t>HUERTAS, LAS (ROCHE)</t>
  </si>
  <si>
    <t>MULAS, LOS</t>
  </si>
  <si>
    <t>PAREDES, LOS</t>
  </si>
  <si>
    <t>ROCHE ALTO</t>
  </si>
  <si>
    <t>ROCHE BAJO</t>
  </si>
  <si>
    <t>TOPARES, LOS</t>
  </si>
  <si>
    <t>TORRE BLANCA</t>
  </si>
  <si>
    <t>TORRETA, LA</t>
  </si>
  <si>
    <t>CALA FLORES</t>
  </si>
  <si>
    <t>CALARREONA (CABO DE PALOS)</t>
  </si>
  <si>
    <t>MANGA DEL MAR MENOR, LA</t>
  </si>
  <si>
    <t>ESTRECHO DE SAN GINES</t>
  </si>
  <si>
    <t>LLANO DEL BEAL, EL</t>
  </si>
  <si>
    <t>BEAL, EL</t>
  </si>
  <si>
    <t>BLANCOS, LOS</t>
  </si>
  <si>
    <t>MINA BLANCA</t>
  </si>
  <si>
    <t>NIETOS VIEJOS</t>
  </si>
  <si>
    <t>NIETOS, LOS (LOS NIETOS)</t>
  </si>
  <si>
    <t>POLLO, LO</t>
  </si>
  <si>
    <t>ATAMARIA, LA</t>
  </si>
  <si>
    <t>BARRACAS, LAS</t>
  </si>
  <si>
    <t>BARRACONES, LOS</t>
  </si>
  <si>
    <t>BELONES, LOS</t>
  </si>
  <si>
    <t>CALBLANQUE</t>
  </si>
  <si>
    <t>CAMPO DE GOLF</t>
  </si>
  <si>
    <t>CARABINEROS</t>
  </si>
  <si>
    <t>CIMARRON</t>
  </si>
  <si>
    <t>COVATICA</t>
  </si>
  <si>
    <t>JORDANA, LA</t>
  </si>
  <si>
    <t>PEREAS, LOS</t>
  </si>
  <si>
    <t>PLAYA HONDA, URBANIZACION</t>
  </si>
  <si>
    <t>PUNTAL, EL (LOS BELONES)</t>
  </si>
  <si>
    <t>RIBERA, LA</t>
  </si>
  <si>
    <t>VILLA CARAVANING</t>
  </si>
  <si>
    <t>ALJORRA, LA</t>
  </si>
  <si>
    <t>BARBEROS, LOS (LA ALJORRA)</t>
  </si>
  <si>
    <t>CAÑAVATE, LOS (LA ALJORRA)</t>
  </si>
  <si>
    <t>CARRASCOSAS, LOS</t>
  </si>
  <si>
    <t>CASA GRANDE (LA ALJORRA)</t>
  </si>
  <si>
    <t>ESTRASES, LOS</t>
  </si>
  <si>
    <t>LOMA DE LA MINA</t>
  </si>
  <si>
    <t>MARTINEZ, LOS (LA ALJORRA)</t>
  </si>
  <si>
    <t>MINA, LA</t>
  </si>
  <si>
    <t>MOLINO DERRIBADO LA ALJORRA</t>
  </si>
  <si>
    <t>MOLINOS PESETOS, LOS</t>
  </si>
  <si>
    <t>MONTEROS, LOS</t>
  </si>
  <si>
    <t>NAVARROS, LOS (LA ALJORRA)</t>
  </si>
  <si>
    <t>NICOLASES, LOS</t>
  </si>
  <si>
    <t>NIETOS, LOS (LA ALJORRA)</t>
  </si>
  <si>
    <t>ROSES, LOS (LA LAJORRA)</t>
  </si>
  <si>
    <t>SALADILLO, EL (LA ALJORRA)</t>
  </si>
  <si>
    <t>SANCHEZ, LOS (LA ALJORRA)</t>
  </si>
  <si>
    <t>TORRE ASUNCION</t>
  </si>
  <si>
    <t>VENTA CUARESMA</t>
  </si>
  <si>
    <t>GUIA, LA</t>
  </si>
  <si>
    <t>POZO DE LOS PALOS</t>
  </si>
  <si>
    <t>HONDON, EL (MEDIA LEGUA)</t>
  </si>
  <si>
    <t>MAESTROS ALTOS</t>
  </si>
  <si>
    <t>MAESTROS BAJOS</t>
  </si>
  <si>
    <t>MEDIA LEGUA (MEDIA LEGUA)</t>
  </si>
  <si>
    <t>PORCHE, EL</t>
  </si>
  <si>
    <t>ROCHE, VEREDA</t>
  </si>
  <si>
    <t>TACON, LO (MEDIA LEGUA)</t>
  </si>
  <si>
    <t>ANGELES, LOS (CALIFA)</t>
  </si>
  <si>
    <t>BARRIADA DE SAN JOSE OBRERO (GALIFA)</t>
  </si>
  <si>
    <t>CARRASCOS, LOS</t>
  </si>
  <si>
    <t>CASAS BONIFACIO</t>
  </si>
  <si>
    <t>CASAS DEL LOCO</t>
  </si>
  <si>
    <t>MOLINO DE MARFAGONES</t>
  </si>
  <si>
    <t>MOLINO ZABALA</t>
  </si>
  <si>
    <t>PATOJOS, LOS</t>
  </si>
  <si>
    <t>PORTUS</t>
  </si>
  <si>
    <t>SANCHEZ, LOS (GALIFA)</t>
  </si>
  <si>
    <t>BLASES, LOS (CANTERAS)</t>
  </si>
  <si>
    <t>CANTERAS (CANTERAS)</t>
  </si>
  <si>
    <t>DIAZ, LOS (CANTERAS)</t>
  </si>
  <si>
    <t>GARCIA, LOS (CANTERAS)</t>
  </si>
  <si>
    <t>MAJUELO</t>
  </si>
  <si>
    <t>PALMERO, EL (POZO ESTRECHO)</t>
  </si>
  <si>
    <t>ROSES, LOS (CANTERAS)</t>
  </si>
  <si>
    <t>VAGUADA, LA, URBANIZACION</t>
  </si>
  <si>
    <t>APARECIDA, LA</t>
  </si>
  <si>
    <t>ASOMADA, LA</t>
  </si>
  <si>
    <t>CAMPO BAJO</t>
  </si>
  <si>
    <t>CANTARRANAS</t>
  </si>
  <si>
    <t>CAÑAS, LAS</t>
  </si>
  <si>
    <t>CASAS DE LOS ROSES</t>
  </si>
  <si>
    <t>LOPEZ, LOS (LA PUEBLA)</t>
  </si>
  <si>
    <t>POLIGONO INDUSTRIAL CABEZO BEAZA</t>
  </si>
  <si>
    <t>PUEBLA, LA</t>
  </si>
  <si>
    <t>ROSES, LOS (LA PUEBLA)</t>
  </si>
  <si>
    <t>ROSIQUES, LOS</t>
  </si>
  <si>
    <t>TORRE OVIEDO</t>
  </si>
  <si>
    <t>VILLA TERESA</t>
  </si>
  <si>
    <t>BLASES, LOS (CUESTA BLANCA)</t>
  </si>
  <si>
    <t>BULLAS, LOS</t>
  </si>
  <si>
    <t>CAÑAVATE, LOS (CUESTA BLANCA)</t>
  </si>
  <si>
    <t>CASAS DEL PINO (CUESTA BLANCA)</t>
  </si>
  <si>
    <t>CORONA, LA</t>
  </si>
  <si>
    <t>FLORES, LAS</t>
  </si>
  <si>
    <t>FUENTES, LAS (CUESTA BLANCA)</t>
  </si>
  <si>
    <t>MARINES, LOS (CUESTA BLANCA)</t>
  </si>
  <si>
    <t>PEREZ, LOS (CUESTA BLANCA)</t>
  </si>
  <si>
    <t>PINOS, LOS (CUESTA BLANCA)</t>
  </si>
  <si>
    <t>PUERTOS DE ABAJO, LOS</t>
  </si>
  <si>
    <t>PUERTOS DE ARRIBA, LOS</t>
  </si>
  <si>
    <t>ROJAS, LAS</t>
  </si>
  <si>
    <t>CARCELES, LOS (LA MAGDALENA)</t>
  </si>
  <si>
    <t>MAGDALENA, LA</t>
  </si>
  <si>
    <t>PALMERO, EL (LA MAGDALENA)</t>
  </si>
  <si>
    <t>SIMONESTES, LOS</t>
  </si>
  <si>
    <t>AGUERAS, LOS</t>
  </si>
  <si>
    <t>ARROYOS, LOS</t>
  </si>
  <si>
    <t>BOSQUE, EL</t>
  </si>
  <si>
    <t>CASA TEJADA (TALLANTE)</t>
  </si>
  <si>
    <t>CASAS ALTAS</t>
  </si>
  <si>
    <t>CASAS DEL ALTO</t>
  </si>
  <si>
    <t>COLLADO (TALLANTE)</t>
  </si>
  <si>
    <t>ESCABEAS, LAS</t>
  </si>
  <si>
    <t>FAUSTINOS, LOS</t>
  </si>
  <si>
    <t>HERNANDEZ, LOS (TALLANTE)</t>
  </si>
  <si>
    <t>MAHOMA</t>
  </si>
  <si>
    <t>MANCHICA, LA</t>
  </si>
  <si>
    <t>MARTINEZ, LOS (TALLANTE)</t>
  </si>
  <si>
    <t>MENDEZ, LOS</t>
  </si>
  <si>
    <t>MEONES, LOS</t>
  </si>
  <si>
    <t>PEREZ, LOS (TALLANTE)</t>
  </si>
  <si>
    <t>PUEBLO ROTO</t>
  </si>
  <si>
    <t>TALLANTE</t>
  </si>
  <si>
    <t>TORRE, LA (TALLANTE)</t>
  </si>
  <si>
    <t>VALDELENTISCOS</t>
  </si>
  <si>
    <t>VALENCIANOS, LOS</t>
  </si>
  <si>
    <t>ABREVADERO</t>
  </si>
  <si>
    <t>GIBRALTAR</t>
  </si>
  <si>
    <t>JORQUERAS, LOS</t>
  </si>
  <si>
    <t>PALMERAS</t>
  </si>
  <si>
    <t>VILLA JORQUERA</t>
  </si>
  <si>
    <t>ALMUDENA, LA</t>
  </si>
  <si>
    <t>ENCARNACION, LA</t>
  </si>
  <si>
    <t>HOYUELA</t>
  </si>
  <si>
    <t>PRADOS, LOS</t>
  </si>
  <si>
    <t>PARADORES</t>
  </si>
  <si>
    <t>ROYOS, LOS</t>
  </si>
  <si>
    <t>CABEZUELA</t>
  </si>
  <si>
    <t>JUNQUERA, LA</t>
  </si>
  <si>
    <t>MORALEJO</t>
  </si>
  <si>
    <t>HORNICO, EL</t>
  </si>
  <si>
    <t>MORAL, EL</t>
  </si>
  <si>
    <t>ROGATIVA, LA</t>
  </si>
  <si>
    <t>TARTAMUDO, EL</t>
  </si>
  <si>
    <t>ENTREDICHO</t>
  </si>
  <si>
    <t>ODRES, LOS</t>
  </si>
  <si>
    <t>CALASPARRA, ESTACION</t>
  </si>
  <si>
    <t>MACANEO, EL</t>
  </si>
  <si>
    <t>MADRILES, LOS (CALASPARRA)</t>
  </si>
  <si>
    <t>MARINES, LOS (CALASPARRA)</t>
  </si>
  <si>
    <t>MURTAS, LAS</t>
  </si>
  <si>
    <t>CAÑADA CANARA</t>
  </si>
  <si>
    <t>CAÑADA LENTISCO</t>
  </si>
  <si>
    <t>CARRASQUILLA (CEHEGIN)</t>
  </si>
  <si>
    <t>ESCOBAR, EL (CEHEGIN)</t>
  </si>
  <si>
    <t>JABALINA</t>
  </si>
  <si>
    <t>PILA CANARA</t>
  </si>
  <si>
    <t>RIBAZO, EL</t>
  </si>
  <si>
    <t>CASAS DEL PUERTO</t>
  </si>
  <si>
    <t>FERRELES, LOS</t>
  </si>
  <si>
    <t>SABINAR, EL</t>
  </si>
  <si>
    <t>SALERO, EL</t>
  </si>
  <si>
    <t>SAN JUAN, CAMPO DE</t>
  </si>
  <si>
    <t>VENTA NUEVA</t>
  </si>
  <si>
    <t>MOLINO, EL</t>
  </si>
  <si>
    <t>TERCIA, LA</t>
  </si>
  <si>
    <t>VILLAR, EL</t>
  </si>
  <si>
    <t>ALCAYNA</t>
  </si>
  <si>
    <t>RIBERA DE MOLINA, LA</t>
  </si>
  <si>
    <t>BARCELONETA, LA</t>
  </si>
  <si>
    <t>BRANCHA, LA</t>
  </si>
  <si>
    <t>HORNERA, LA</t>
  </si>
  <si>
    <t>LLANO DE MOLINA</t>
  </si>
  <si>
    <t>ROMERAL, EL</t>
  </si>
  <si>
    <t>TORRE ALTA</t>
  </si>
  <si>
    <t>TORRE MONTIJO</t>
  </si>
  <si>
    <t>ALQUERIA, LA</t>
  </si>
  <si>
    <t>ESTACADA, LA</t>
  </si>
  <si>
    <t>ENCEBRAS, LAS</t>
  </si>
  <si>
    <t>RAJA, LA</t>
  </si>
  <si>
    <t>ZARZA, LA</t>
  </si>
  <si>
    <t>ALBARES, LOS</t>
  </si>
  <si>
    <t>ASENSAO</t>
  </si>
  <si>
    <t>BARRETERA</t>
  </si>
  <si>
    <t>BUHO, EL</t>
  </si>
  <si>
    <t>GINETE, EL</t>
  </si>
  <si>
    <t>JINETE, EL</t>
  </si>
  <si>
    <t>ALTO DE CHINCHILLA</t>
  </si>
  <si>
    <t>BARRANCO DE TRUS</t>
  </si>
  <si>
    <t>BARRAX</t>
  </si>
  <si>
    <t>CASAS ALCANTARA</t>
  </si>
  <si>
    <t>BARRANCO DE MOLAX</t>
  </si>
  <si>
    <t>BARRIADA DE LA VIRGEN DE ORO</t>
  </si>
  <si>
    <t>CANDELON</t>
  </si>
  <si>
    <t>CORRALES</t>
  </si>
  <si>
    <t>CUESTA EGEA</t>
  </si>
  <si>
    <t>ASOMADA, LA (ABARAN)</t>
  </si>
  <si>
    <t>BOQUERON, EL</t>
  </si>
  <si>
    <t>CASA ALCANTARA</t>
  </si>
  <si>
    <t>CASA BLANCA (EL BOQUERON)</t>
  </si>
  <si>
    <t>CASAS DE BIENVENIDO YELO</t>
  </si>
  <si>
    <t>CASAS DE MATIAS</t>
  </si>
  <si>
    <t>CASAS DEL PARQUE DE OBRAS P</t>
  </si>
  <si>
    <t>SAN JOSE ARTESANO</t>
  </si>
  <si>
    <t>VENTA DE LA AURORA</t>
  </si>
  <si>
    <t>VERGELES, LOS</t>
  </si>
  <si>
    <t>TORRE DE LOS MOROS</t>
  </si>
  <si>
    <t>ALGUAZAS, ESTACION</t>
  </si>
  <si>
    <t>PULLAS, LAS</t>
  </si>
  <si>
    <t>TORRAOS, LOS</t>
  </si>
  <si>
    <t>FLORIDA, LA (LAS TORRES DE COTILLAS)</t>
  </si>
  <si>
    <t>PULPITES, LOS</t>
  </si>
  <si>
    <t>TORRES DE COTILLAS, LAS</t>
  </si>
  <si>
    <t>CONDOMINA, LA</t>
  </si>
  <si>
    <t>HUERTA DE ABAJO (TORRES DE COTILLAS)</t>
  </si>
  <si>
    <t>MATIAS, LOS</t>
  </si>
  <si>
    <t>MEDIA LEGUA (TORRES DE COTILLAS)</t>
  </si>
  <si>
    <t>PARCELAS, LAS</t>
  </si>
  <si>
    <t>PARQUE LAS PALMERAS</t>
  </si>
  <si>
    <t>PARQUE LOS ROMEROS</t>
  </si>
  <si>
    <t>CALAVERAS (DOLORES), Carril@COJO CANALES (DOLORES), Carril@GALVEZ (DOLORES), Carril@GARRIDOS (DOLORES), Carril@LEALES (DOLORES), Carril@MOTA DE LOS ALEMANES (DOLORES), Camino@MOTA DEL REGUERON (DOLORES), Camino@PINOS (DOLORES), Camino@POETA MIGUEL HERNANDEZ (DOLORES)@SAL (DOLORES)@TORRE LEALES (DOLORES), Carretera (Impares del 23 al final)  (Pares del 18 al final)@BENIAJAN@BOJAL, EL@CANALES, LAS (BENIAJAN)@CANUTE@CASAS NUEVAS (BENIAJAN)@SAN JOSE DE LA VEGA@VILLANUEVA (BENIAJAN)</t>
  </si>
  <si>
    <t>MOJON DE ZENETA</t>
  </si>
  <si>
    <t>RAIGUERO, EL (ZENETA)</t>
  </si>
  <si>
    <t>ALQUERIAS, ESTACION</t>
  </si>
  <si>
    <t>RAMOS, LOS</t>
  </si>
  <si>
    <t>BORRAMBLA</t>
  </si>
  <si>
    <t>CASA PELADA</t>
  </si>
  <si>
    <t>CASAS BLANCAS</t>
  </si>
  <si>
    <t>CASAS DEL CIVIL</t>
  </si>
  <si>
    <t>CASAS DEL CURA</t>
  </si>
  <si>
    <t>CUEVAS DE MARIN</t>
  </si>
  <si>
    <t>GEA, LO</t>
  </si>
  <si>
    <t>PINO, URBANIZACION</t>
  </si>
  <si>
    <t>TERCIA, LA (2)</t>
  </si>
  <si>
    <t>VALLE DEL SOL</t>
  </si>
  <si>
    <t>ALMAZARICA, LA</t>
  </si>
  <si>
    <t>CASAS DEL PINO (BALSICAS)</t>
  </si>
  <si>
    <t>CEGARRAS NUEVAS</t>
  </si>
  <si>
    <t>CEGARRAS VIEJAS</t>
  </si>
  <si>
    <t>MARAÑA, LA</t>
  </si>
  <si>
    <t>MARTINEZ, LOS (BALSICAS)</t>
  </si>
  <si>
    <t>PALMERO, EL (BALSICAS)</t>
  </si>
  <si>
    <t>TOMASES, LOS</t>
  </si>
  <si>
    <t>TORRE SILVA</t>
  </si>
  <si>
    <t>AVILESES</t>
  </si>
  <si>
    <t>CAMACHOS</t>
  </si>
  <si>
    <t>HONDO, EL (AVILESES)</t>
  </si>
  <si>
    <t>INFIERNOS, LOS</t>
  </si>
  <si>
    <t>JERONIMOS, LOS (AVILESES)</t>
  </si>
  <si>
    <t>SAEZ DE TARQUINALES</t>
  </si>
  <si>
    <t>SAN CAYETANO AVILESES</t>
  </si>
  <si>
    <t>BALANZAS, LOS</t>
  </si>
  <si>
    <t>CARRIONES, LOS (LA PALMA)</t>
  </si>
  <si>
    <t>CHORLITOS, LOS</t>
  </si>
  <si>
    <t>CONESAS, LOS (LA PALMA)</t>
  </si>
  <si>
    <t>INGLESES (LA PALMA)</t>
  </si>
  <si>
    <t>MARINES, LOS (PALMA, LA)</t>
  </si>
  <si>
    <t>MEDICOS, LOS</t>
  </si>
  <si>
    <t>MIGNAZARES</t>
  </si>
  <si>
    <t>MOLINO GARRE</t>
  </si>
  <si>
    <t>PALMA, LA</t>
  </si>
  <si>
    <t>PEREZ DE ABAJO</t>
  </si>
  <si>
    <t>PEREZ DE ARRIBA</t>
  </si>
  <si>
    <t>SALAZARES, LOS</t>
  </si>
  <si>
    <t>VIDALES, LOS (LA PALMA)</t>
  </si>
  <si>
    <t>CARRIONES, LOS (POZO ESTRECHO)</t>
  </si>
  <si>
    <t>CASAS NUEVAS (POZO ESTRECHO)</t>
  </si>
  <si>
    <t>CELDRANES</t>
  </si>
  <si>
    <t>CHARCO, EL</t>
  </si>
  <si>
    <t>LOMA, LA (POZO ESTRECHO)</t>
  </si>
  <si>
    <t>RAMBLA, LA (TORRAOS)</t>
  </si>
  <si>
    <t>TORRE NUEVAS</t>
  </si>
  <si>
    <t>ARBOLEDAS, LAS</t>
  </si>
  <si>
    <t>HURTADO</t>
  </si>
  <si>
    <t>ALGAIDA, LA</t>
  </si>
  <si>
    <t>TORRE DEL JUNCO</t>
  </si>
  <si>
    <t>BERMEJA, LA</t>
  </si>
  <si>
    <t>VILLANUEVA RIO SEGURA</t>
  </si>
  <si>
    <t>BAÑOS</t>
  </si>
  <si>
    <t>BOCAMINA</t>
  </si>
  <si>
    <t>CAPRES DE ABAJO</t>
  </si>
  <si>
    <t>CAPRES DE ARRIBA</t>
  </si>
  <si>
    <t>CAPRES DE ENMEDIO</t>
  </si>
  <si>
    <t>ESPADA, LA</t>
  </si>
  <si>
    <t>HURONA</t>
  </si>
  <si>
    <t>RELLANO, EL</t>
  </si>
  <si>
    <t>VALIENTES, LOS</t>
  </si>
  <si>
    <t>SALINAS DE RAMBLA SALADA</t>
  </si>
  <si>
    <t>CASICAS, LAS (PEÑA ZAFRA)</t>
  </si>
  <si>
    <t>GARAPACHA, LA</t>
  </si>
  <si>
    <t>HOYA HERMOSA</t>
  </si>
  <si>
    <t>MATANZA, LA</t>
  </si>
  <si>
    <t>PEÑAS, LAS</t>
  </si>
  <si>
    <t>BALNEARIO DE FORTUNA</t>
  </si>
  <si>
    <t>ALGARROBO, EL</t>
  </si>
  <si>
    <t>CANTON, EL</t>
  </si>
  <si>
    <t>CAÑADA DE LA LENA</t>
  </si>
  <si>
    <t>CHICAMO</t>
  </si>
  <si>
    <t>PARTIDOR, EL</t>
  </si>
  <si>
    <t>SAHUES</t>
  </si>
  <si>
    <t>TOLLE</t>
  </si>
  <si>
    <t>UMBRIA</t>
  </si>
  <si>
    <t>ZARZA, LA (EL CANTON)</t>
  </si>
  <si>
    <t>CARRILLOS, LOS</t>
  </si>
  <si>
    <t>FUENTES, LAS (HUERTA MAHOYA)</t>
  </si>
  <si>
    <t>HUERTA MAHOYA</t>
  </si>
  <si>
    <t>POLIGONO INDUSTRIAL "EL SEMOLILLA"</t>
  </si>
  <si>
    <t>PRADO, EL</t>
  </si>
  <si>
    <t>CONQUETAS, LAS</t>
  </si>
  <si>
    <t>HOYA MORENA</t>
  </si>
  <si>
    <t>MOLINA, LA</t>
  </si>
  <si>
    <t>TORRE MOCHUELA</t>
  </si>
  <si>
    <t>ALJILICOS, LOS</t>
  </si>
  <si>
    <t>BAÑOS, LOS</t>
  </si>
  <si>
    <t>BLASES, LOS (EL JIMENADO)</t>
  </si>
  <si>
    <t>CALDERONAS, LAS</t>
  </si>
  <si>
    <t>CAÑADA, LA</t>
  </si>
  <si>
    <t>FONTES DE PACHECO</t>
  </si>
  <si>
    <t>GALINDOS NUEVOS</t>
  </si>
  <si>
    <t>GALINDOS VIEJOS</t>
  </si>
  <si>
    <t>GILAS, LAS</t>
  </si>
  <si>
    <t>GIMENADO, EL</t>
  </si>
  <si>
    <t>HORTICHUELA, LA</t>
  </si>
  <si>
    <t>IBAÑEZ, LOS</t>
  </si>
  <si>
    <t>MATEOS, LOS</t>
  </si>
  <si>
    <t>OLMOS, LOS</t>
  </si>
  <si>
    <t>PASICO, EL</t>
  </si>
  <si>
    <t>PEDREÑAS</t>
  </si>
  <si>
    <t>RATO, LO</t>
  </si>
  <si>
    <t>ROCAS VIEJAS, LAS</t>
  </si>
  <si>
    <t>SANCHEZ, LOS (EL JIMENADO)</t>
  </si>
  <si>
    <t>SANTA CRUZ EL JIMENADO</t>
  </si>
  <si>
    <t>SOTOS NUEVOS</t>
  </si>
  <si>
    <t>ULLOA</t>
  </si>
  <si>
    <t>ZAPATAS, LOS</t>
  </si>
  <si>
    <t>CAHIMANES, LOS</t>
  </si>
  <si>
    <t>CORTADOS, LOS (ROLDAN)</t>
  </si>
  <si>
    <t>FERRO, LO</t>
  </si>
  <si>
    <t>GIL, LO</t>
  </si>
  <si>
    <t>GUILLENES, LOS</t>
  </si>
  <si>
    <t>NAVARROS, LOS (ROLDAN)</t>
  </si>
  <si>
    <t>PALMERO, EL (ROLDAN)</t>
  </si>
  <si>
    <t>ROCAS, LOS (ROLDAN)</t>
  </si>
  <si>
    <t>SAURINES</t>
  </si>
  <si>
    <t>ALCAZAR CARTAGO NOVA</t>
  </si>
  <si>
    <t>ALCAZARES, LOS</t>
  </si>
  <si>
    <t>BAUSES, LOS</t>
  </si>
  <si>
    <t>BLASES, LOS (LOS ALCAZARES)</t>
  </si>
  <si>
    <t>CASAS DEL RUSO</t>
  </si>
  <si>
    <t>CORTADOS, LOS (LOS ALCAZARES)</t>
  </si>
  <si>
    <t>NAREJOS, LOS</t>
  </si>
  <si>
    <t>NIETOS, LOS (LOS ALCAZARES)</t>
  </si>
  <si>
    <t>PARADA, LA</t>
  </si>
  <si>
    <t>ROCAS, LOS (LOS ALCAZARES)</t>
  </si>
  <si>
    <t>TORRE DE RAMOE (RAMOE)</t>
  </si>
  <si>
    <t>CALAVERA, LA (SANTIAGO DE LA RIVERA)</t>
  </si>
  <si>
    <t>SAN BLAS</t>
  </si>
  <si>
    <t>TEJERA, LA (SANTIAGO DE LA RIBERA)</t>
  </si>
  <si>
    <t>ACADEMIA GENERAL DEL AIRE</t>
  </si>
  <si>
    <t>AGUSTINOS, LOS</t>
  </si>
  <si>
    <t>CASA GRANDE (DOLORES PACHECO)</t>
  </si>
  <si>
    <t>CASICAS, LAS (DOLORES PACHECO)</t>
  </si>
  <si>
    <t>DOLORES DE PACHECO</t>
  </si>
  <si>
    <t>GRANJUELA</t>
  </si>
  <si>
    <t>MIRADOR, EL</t>
  </si>
  <si>
    <t>TORRECICA</t>
  </si>
  <si>
    <t>VIDALES, LOS (DOLORES PACHECO)</t>
  </si>
  <si>
    <t>ANTOLINOS, LOS</t>
  </si>
  <si>
    <t>BARRIO LOS ANGELES</t>
  </si>
  <si>
    <t>BEATAS, LAS (LOS SAEZ)</t>
  </si>
  <si>
    <t>CUARTEROS, LOS</t>
  </si>
  <si>
    <t>ESPERANZAS, LAS (LOS SAEZ)</t>
  </si>
  <si>
    <t>ESPERANZAS, LAS</t>
  </si>
  <si>
    <t>GOMEZ, LOS</t>
  </si>
  <si>
    <t>IMBERNONES, LOS</t>
  </si>
  <si>
    <t>MOJON, EL (CUARTEROS)</t>
  </si>
  <si>
    <t>PAGAN, LO</t>
  </si>
  <si>
    <t>PEÑASCOS, LOS</t>
  </si>
  <si>
    <t>PLAZAS, LOS</t>
  </si>
  <si>
    <t>SAEZ, LOS</t>
  </si>
  <si>
    <t>TACON, LO (LOS SAEZ)</t>
  </si>
  <si>
    <t>TARRAGAS, LOS</t>
  </si>
  <si>
    <t>VERAS, LOS</t>
  </si>
  <si>
    <t>VILLA NANITOS</t>
  </si>
  <si>
    <t>VILLENAS, LOS</t>
  </si>
  <si>
    <t>BENTARIQUE</t>
  </si>
  <si>
    <t>SUTULLENA</t>
  </si>
  <si>
    <t>RINCON DE LOS CARRANZAS</t>
  </si>
  <si>
    <t>CHURTAL, EL</t>
  </si>
  <si>
    <t>PARROQUIA, LA</t>
  </si>
  <si>
    <t>TOMA DEL AGUA</t>
  </si>
  <si>
    <t>TOVA, LA</t>
  </si>
  <si>
    <t>VENTA DE LOS CORONELES</t>
  </si>
  <si>
    <t>PACA, LA</t>
  </si>
  <si>
    <t>TERRERAS, LAS</t>
  </si>
  <si>
    <t>ALCANARA</t>
  </si>
  <si>
    <t>ALTO BORDO</t>
  </si>
  <si>
    <t>CAMPANA, LA</t>
  </si>
  <si>
    <t>CAMPILLO (CAMPO DE AVIACION)</t>
  </si>
  <si>
    <t>CAMPILLO (LORCA)</t>
  </si>
  <si>
    <t>ERMITA DE LOS CARRASCO</t>
  </si>
  <si>
    <t>ESCARIHUELA</t>
  </si>
  <si>
    <t>ESCUCHA, LA</t>
  </si>
  <si>
    <t>NORIAS, LAS (LORCA)</t>
  </si>
  <si>
    <t>OLIVERAS, LOS</t>
  </si>
  <si>
    <t>PUENTE DE PASICO</t>
  </si>
  <si>
    <t>CASAS NUEVAS (SAVALLERA)</t>
  </si>
  <si>
    <t>ZUÑIGA</t>
  </si>
  <si>
    <t>CARRASQUILLA (LORCA)</t>
  </si>
  <si>
    <t>TERCIA (LORCA)</t>
  </si>
  <si>
    <t>HOYA, LA (LA HOYA)</t>
  </si>
  <si>
    <t>PORVENIR, EL</t>
  </si>
  <si>
    <t>CANALES, LAS</t>
  </si>
  <si>
    <t>HUERTA NUBLO</t>
  </si>
  <si>
    <t>VENTA GITANO</t>
  </si>
  <si>
    <t>VENTANAS, LAS</t>
  </si>
  <si>
    <t>ÑORA, LA</t>
  </si>
  <si>
    <t>SANGONERA LA VERDE</t>
  </si>
  <si>
    <t>CUEVAS DEL NORTE</t>
  </si>
  <si>
    <t>ERMITA NUEVA</t>
  </si>
  <si>
    <t>MOLINO DE LA VEREDA</t>
  </si>
  <si>
    <t>TORREGUIL</t>
  </si>
  <si>
    <t>BARRIO DE LOS PUCHES</t>
  </si>
  <si>
    <t>BELEN (SANGONERA LA SECA)</t>
  </si>
  <si>
    <t>CASAS DEL COBARRO</t>
  </si>
  <si>
    <t>ERMITA ROCAS</t>
  </si>
  <si>
    <t>FRAILE, LOS</t>
  </si>
  <si>
    <t>PASO DE LOS CARROS</t>
  </si>
  <si>
    <t>PEPITOS, LOS</t>
  </si>
  <si>
    <t>PERETON, EL</t>
  </si>
  <si>
    <t>PERUCHOS, LOS (SANGONERA-LASECA)</t>
  </si>
  <si>
    <t>PUNTARRON, EL</t>
  </si>
  <si>
    <t>TEATINOS, LOS (SANGONERA LA SECA)</t>
  </si>
  <si>
    <t>VENTA DE LA VEREDA</t>
  </si>
  <si>
    <t>VENTA LA PEQUEÑA</t>
  </si>
  <si>
    <t>VOLTETAS, LOS</t>
  </si>
  <si>
    <t>PUENTE HIERRO</t>
  </si>
  <si>
    <t>PUJANTES, LOS</t>
  </si>
  <si>
    <t>CAÑADA DEL MOLINERO</t>
  </si>
  <si>
    <t>AZARAQUE</t>
  </si>
  <si>
    <t>BERRO, EL</t>
  </si>
  <si>
    <t>COLLADO, EL (ESPUÑA)</t>
  </si>
  <si>
    <t>ESCUELA HOGAR (ALHAMA)</t>
  </si>
  <si>
    <t>FLOTAS, LAS (ALHAMA DE MURCIA)</t>
  </si>
  <si>
    <t>MOLINOS, LOS</t>
  </si>
  <si>
    <t>PAVOS</t>
  </si>
  <si>
    <t>RAMBLAR, EL</t>
  </si>
  <si>
    <t>SANTO ANGEL ALHAMA NUEVA</t>
  </si>
  <si>
    <t>BARRIO SAN RAMON</t>
  </si>
  <si>
    <t>CAÑADAS, LAS</t>
  </si>
  <si>
    <t>CAÑARICO, EL</t>
  </si>
  <si>
    <t>CASAS DEL ALGIBE</t>
  </si>
  <si>
    <t>CASERIO DE LOS MUÑOCES</t>
  </si>
  <si>
    <t>COSTERA</t>
  </si>
  <si>
    <t>MOJON, EL (ALHAMA DE MURCIA)</t>
  </si>
  <si>
    <t>MOLATA</t>
  </si>
  <si>
    <t>RAMBLILLAS, LAS</t>
  </si>
  <si>
    <t>VENTA ALEDO</t>
  </si>
  <si>
    <t>VENTA DEL RIO</t>
  </si>
  <si>
    <t>VENTA JUAN SANTOS</t>
  </si>
  <si>
    <t>VENTA RAFAELES</t>
  </si>
  <si>
    <t>VENTORRILLOS, LOS (EL MOJON)</t>
  </si>
  <si>
    <t>LLANOS, LOS</t>
  </si>
  <si>
    <t>MORTI BAJO COSTERA</t>
  </si>
  <si>
    <t>MORTI YECHAR</t>
  </si>
  <si>
    <t>ÑORICA, LA</t>
  </si>
  <si>
    <t>QUEBRAS, LAS</t>
  </si>
  <si>
    <t>ANDREAS, LOS</t>
  </si>
  <si>
    <t>ARTEROS, LOS</t>
  </si>
  <si>
    <t>CANTAREROS, LOS</t>
  </si>
  <si>
    <t>CAÑADA DEL ROMERO</t>
  </si>
  <si>
    <t>FRASQUITOS, LOS</t>
  </si>
  <si>
    <t>GUARDIANES, LOS</t>
  </si>
  <si>
    <t>LOMAS, LAS (VENTA DEL PARETON)</t>
  </si>
  <si>
    <t>LOPEZ, LOS (VENTAS DEL PAREJON)</t>
  </si>
  <si>
    <t>MERINOS, LOS</t>
  </si>
  <si>
    <t>MORALOS, LOS</t>
  </si>
  <si>
    <t>PULIOS</t>
  </si>
  <si>
    <t>RAIGUERO, EL</t>
  </si>
  <si>
    <t>RILLOS, LOS</t>
  </si>
  <si>
    <t>SERRANOS, LOS (TOTANA)</t>
  </si>
  <si>
    <t>TUDELAS, LOS</t>
  </si>
  <si>
    <t>VENTA DEL PARETON</t>
  </si>
  <si>
    <t>AYOZOS, LOS</t>
  </si>
  <si>
    <t>CANALES, LAS (CHICHAR)</t>
  </si>
  <si>
    <t>CHARCA, LA</t>
  </si>
  <si>
    <t>CHICHAR</t>
  </si>
  <si>
    <t>MONTISOL, URBANIZACION</t>
  </si>
  <si>
    <t>SANTA LEOCADIA</t>
  </si>
  <si>
    <t>PUERTO DE MAZARRON</t>
  </si>
  <si>
    <t>REYA, LA</t>
  </si>
  <si>
    <t>RIHUETE, EL</t>
  </si>
  <si>
    <t>ALAMILLO</t>
  </si>
  <si>
    <t>AZOHIA, LA</t>
  </si>
  <si>
    <t>BALSICAS, LAS</t>
  </si>
  <si>
    <t>CAMPILLO DE AFUERA</t>
  </si>
  <si>
    <t>LIMONAR, EL</t>
  </si>
  <si>
    <t>LORENTES, LOS</t>
  </si>
  <si>
    <t>MADRILES, LOS (CAMPILLO ADENTRO)</t>
  </si>
  <si>
    <t>MOJON, EL (CAMPILLO DE ADENTRO)</t>
  </si>
  <si>
    <t>NARES LAS SALINAS</t>
  </si>
  <si>
    <t>BARRANCO DE SECA</t>
  </si>
  <si>
    <t>CAÑADA DEL GALLEGO</t>
  </si>
  <si>
    <t>CASA TEJADA (RAMONETE)</t>
  </si>
  <si>
    <t>CUESTA CAZADORES (IFRE)</t>
  </si>
  <si>
    <t>CURAS, LOS</t>
  </si>
  <si>
    <t>ERMITA RAMONETE</t>
  </si>
  <si>
    <t>ESTRECHO DE MAZARRON</t>
  </si>
  <si>
    <t>LEBRILLERA</t>
  </si>
  <si>
    <t>PASTRANA</t>
  </si>
  <si>
    <t>PERCHELES</t>
  </si>
  <si>
    <t>PUNTAS DE CALNEGRE</t>
  </si>
  <si>
    <t>RAMONETE, EL</t>
  </si>
  <si>
    <t>VAQUEROS, LOS</t>
  </si>
  <si>
    <t>BOLNUEVO, CAMPING</t>
  </si>
  <si>
    <t>BOLNUEVO</t>
  </si>
  <si>
    <t>MEDIA LEGUA BOLNUEVO</t>
  </si>
  <si>
    <t>MORERAS, LAS</t>
  </si>
  <si>
    <t>PUNTABELA</t>
  </si>
  <si>
    <t>SAN TELMO</t>
  </si>
  <si>
    <t>ATALAYA (MORATA)</t>
  </si>
  <si>
    <t>CAÑADA DE EGEA</t>
  </si>
  <si>
    <t>FUENTE MECA</t>
  </si>
  <si>
    <t>MAJADA, LA</t>
  </si>
  <si>
    <t>PUERTO MARIEL</t>
  </si>
  <si>
    <t>UJEJAR</t>
  </si>
  <si>
    <t>CUESTA LARGA</t>
  </si>
  <si>
    <t>GARROBO, EL</t>
  </si>
  <si>
    <t>PALACIOS, LOS</t>
  </si>
  <si>
    <t>RUSTICANA</t>
  </si>
  <si>
    <t>SALADILLO, EL (GALADILLO)</t>
  </si>
  <si>
    <t>SERRANOS, LOS</t>
  </si>
  <si>
    <t>SOLANA, LA</t>
  </si>
  <si>
    <t>AREJOS, LOS</t>
  </si>
  <si>
    <t>CALARREONA (CUESTA DE GAS)</t>
  </si>
  <si>
    <t>CHARCON, EL</t>
  </si>
  <si>
    <t>COCON, EL</t>
  </si>
  <si>
    <t>COLLADOS, LOS</t>
  </si>
  <si>
    <t>GARROBILLO, EL</t>
  </si>
  <si>
    <t>GERANEOS, LOS</t>
  </si>
  <si>
    <t>LOMAS, LAS (CUESTA DE GAS)</t>
  </si>
  <si>
    <t>BEATAS, LAS (PUERTO LUMBRERAS)</t>
  </si>
  <si>
    <t>BEJAR, PUEBLO</t>
  </si>
  <si>
    <t>CASAS DE HELLIN</t>
  </si>
  <si>
    <t>CASICAS, LAS (PUERTO LUMBRERAS)</t>
  </si>
  <si>
    <t>MOLINO, EL (PUERTO LUMBRERAS)</t>
  </si>
  <si>
    <t>NOGALTE, PUEBLO</t>
  </si>
  <si>
    <t>PEÑON ALTO</t>
  </si>
  <si>
    <t>ESPARRAGAL DE PUERTO LUMBRERAS</t>
  </si>
  <si>
    <t>ESPARRAGALICO</t>
  </si>
  <si>
    <t>ESPARTAL MIRONES</t>
  </si>
  <si>
    <r>
      <t xml:space="preserve">Pedanía </t>
    </r>
    <r>
      <rPr>
        <b/>
        <sz val="8"/>
        <color rgb="FFFF0000"/>
        <rFont val="Calibri"/>
        <family val="2"/>
        <scheme val="minor"/>
      </rPr>
      <t>obligatorio</t>
    </r>
  </si>
  <si>
    <r>
      <t xml:space="preserve">Referencia Catastral </t>
    </r>
    <r>
      <rPr>
        <b/>
        <sz val="11"/>
        <color rgb="FFFF0000"/>
        <rFont val="Calibri"/>
        <family val="2"/>
        <scheme val="minor"/>
      </rPr>
      <t>obligatorio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</si>
</sst>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rgb="FFFF0000"/>
      <name val="Calibri"/>
      <family val="2"/>
      <scheme val="minor"/>
    </font>
    <font>
      <b/>
      <sz val="11"/>
      <color theme="1"/>
      <name val="Calibri"/>
      <family val="2"/>
      <scheme val="minor"/>
    </font>
    <font>
      <b/>
      <u/>
      <sz val="11"/>
      <color theme="1"/>
      <name val="Calibri"/>
      <family val="2"/>
      <scheme val="minor"/>
    </font>
    <font>
      <sz val="10"/>
      <color theme="1"/>
      <name val="Calibri"/>
      <family val="2"/>
      <scheme val="minor"/>
    </font>
    <font>
      <b/>
      <sz val="11"/>
      <color rgb="FFFF0000"/>
      <name val="Calibri"/>
      <family val="2"/>
      <scheme val="minor"/>
    </font>
    <font>
      <sz val="11"/>
      <name val="Calibri"/>
      <family val="2"/>
      <scheme val="minor"/>
    </font>
    <font>
      <b/>
      <sz val="8"/>
      <color theme="1"/>
      <name val="Calibri"/>
      <family val="2"/>
      <scheme val="minor"/>
    </font>
    <font>
      <sz val="11"/>
      <color theme="4"/>
      <name val="Calibri"/>
      <family val="2"/>
      <scheme val="minor"/>
    </font>
    <font>
      <sz val="10"/>
      <color theme="4"/>
      <name val="Calibri"/>
      <family val="2"/>
      <scheme val="minor"/>
    </font>
    <font>
      <b/>
      <sz val="9"/>
      <color theme="1"/>
      <name val="Calibri"/>
      <family val="2"/>
      <scheme val="minor"/>
    </font>
    <font>
      <sz val="9"/>
      <color rgb="FFFF0000"/>
      <name val="Calibri"/>
      <family val="2"/>
      <scheme val="minor"/>
    </font>
    <font>
      <b/>
      <sz val="11"/>
      <color theme="0"/>
      <name val="Calibri"/>
      <family val="2"/>
      <scheme val="minor"/>
    </font>
    <font>
      <b/>
      <i/>
      <sz val="9"/>
      <color theme="1"/>
      <name val="Calibri"/>
      <family val="2"/>
      <scheme val="minor"/>
    </font>
    <font>
      <b/>
      <sz val="10"/>
      <color theme="1"/>
      <name val="Calibri"/>
      <family val="2"/>
      <scheme val="minor"/>
    </font>
    <font>
      <b/>
      <sz val="10"/>
      <color theme="0"/>
      <name val="Calibri"/>
      <family val="2"/>
      <scheme val="minor"/>
    </font>
    <font>
      <u/>
      <sz val="11"/>
      <color theme="10"/>
      <name val="Calibri"/>
      <family val="2"/>
      <scheme val="minor"/>
    </font>
    <font>
      <u/>
      <sz val="11"/>
      <color theme="0"/>
      <name val="Calibri"/>
      <family val="2"/>
      <scheme val="minor"/>
    </font>
    <font>
      <u/>
      <sz val="10"/>
      <color theme="10"/>
      <name val="Calibri"/>
      <family val="2"/>
      <scheme val="minor"/>
    </font>
    <font>
      <b/>
      <sz val="7"/>
      <color rgb="FFFF0000"/>
      <name val="Calibri"/>
      <family val="2"/>
      <scheme val="minor"/>
    </font>
    <font>
      <b/>
      <sz val="8"/>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C000"/>
        <bgColor indexed="64"/>
      </patternFill>
    </fill>
    <fill>
      <patternFill patternType="solid">
        <fgColor theme="5" tint="0.79998168889431442"/>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top style="medium">
        <color auto="1"/>
      </top>
      <bottom style="medium">
        <color auto="1"/>
      </bottom>
      <diagonal/>
    </border>
    <border>
      <left/>
      <right style="medium">
        <color auto="1"/>
      </right>
      <top style="medium">
        <color auto="1"/>
      </top>
      <bottom/>
      <diagonal/>
    </border>
    <border>
      <left style="medium">
        <color auto="1"/>
      </left>
      <right/>
      <top style="medium">
        <color auto="1"/>
      </top>
      <bottom/>
      <diagonal/>
    </border>
    <border>
      <left style="thin">
        <color indexed="64"/>
      </left>
      <right/>
      <top/>
      <bottom/>
      <diagonal/>
    </border>
    <border>
      <left/>
      <right/>
      <top/>
      <bottom style="double">
        <color indexed="64"/>
      </bottom>
      <diagonal/>
    </border>
    <border>
      <left style="thin">
        <color indexed="64"/>
      </left>
      <right style="thin">
        <color indexed="64"/>
      </right>
      <top/>
      <bottom style="thin">
        <color indexed="64"/>
      </bottom>
      <diagonal/>
    </border>
    <border>
      <left style="medium">
        <color auto="1"/>
      </left>
      <right style="medium">
        <color auto="1"/>
      </right>
      <top/>
      <bottom/>
      <diagonal/>
    </border>
    <border>
      <left style="medium">
        <color theme="3" tint="0.39994506668294322"/>
      </left>
      <right/>
      <top style="medium">
        <color theme="3" tint="0.39994506668294322"/>
      </top>
      <bottom style="medium">
        <color theme="3" tint="0.39994506668294322"/>
      </bottom>
      <diagonal/>
    </border>
    <border>
      <left/>
      <right/>
      <top style="medium">
        <color theme="3" tint="0.39994506668294322"/>
      </top>
      <bottom style="medium">
        <color theme="3" tint="0.39994506668294322"/>
      </bottom>
      <diagonal/>
    </border>
    <border>
      <left/>
      <right style="medium">
        <color theme="3" tint="0.39994506668294322"/>
      </right>
      <top style="medium">
        <color theme="3" tint="0.39994506668294322"/>
      </top>
      <bottom style="medium">
        <color theme="3" tint="0.39994506668294322"/>
      </bottom>
      <diagonal/>
    </border>
    <border>
      <left/>
      <right/>
      <top style="medium">
        <color theme="3" tint="0.39994506668294322"/>
      </top>
      <bottom style="medium">
        <color auto="1"/>
      </bottom>
      <diagonal/>
    </border>
    <border>
      <left/>
      <right style="medium">
        <color theme="3" tint="0.39991454817346722"/>
      </right>
      <top style="medium">
        <color theme="3" tint="0.39994506668294322"/>
      </top>
      <bottom style="medium">
        <color theme="3" tint="0.39994506668294322"/>
      </bottom>
      <diagonal/>
    </border>
  </borders>
  <cellStyleXfs count="2">
    <xf numFmtId="0" fontId="0" fillId="0" borderId="0"/>
    <xf numFmtId="0" fontId="16" fillId="0" borderId="0" applyNumberFormat="0" applyFill="0" applyBorder="0" applyAlignment="0" applyProtection="0"/>
  </cellStyleXfs>
  <cellXfs count="84">
    <xf numFmtId="0" fontId="0" fillId="0" borderId="0" xfId="0"/>
    <xf numFmtId="0" fontId="1" fillId="0" borderId="0" xfId="0" applyFont="1"/>
    <xf numFmtId="0" fontId="3" fillId="0" borderId="0" xfId="0" applyFont="1"/>
    <xf numFmtId="0" fontId="4" fillId="0" borderId="0" xfId="0" applyFont="1"/>
    <xf numFmtId="49" fontId="0" fillId="0" borderId="0" xfId="0" applyNumberFormat="1"/>
    <xf numFmtId="1" fontId="0" fillId="0" borderId="0" xfId="0" applyNumberFormat="1"/>
    <xf numFmtId="0" fontId="5" fillId="0" borderId="0" xfId="0" applyFont="1"/>
    <xf numFmtId="0" fontId="6" fillId="0" borderId="0" xfId="0" applyFont="1"/>
    <xf numFmtId="0" fontId="8" fillId="0" borderId="4" xfId="0" applyFont="1" applyBorder="1" applyAlignment="1" applyProtection="1">
      <alignment horizontal="left" vertical="center" wrapText="1"/>
      <protection locked="0"/>
    </xf>
    <xf numFmtId="0" fontId="9" fillId="0" borderId="0" xfId="0" applyFont="1" applyAlignment="1" applyProtection="1">
      <alignment horizontal="center" vertical="center" wrapText="1"/>
      <protection locked="0"/>
    </xf>
    <xf numFmtId="0" fontId="8" fillId="0" borderId="0" xfId="0" applyFont="1" applyAlignment="1">
      <alignment horizontal="center" vertical="center" wrapText="1"/>
    </xf>
    <xf numFmtId="0" fontId="8" fillId="0" borderId="4" xfId="0" applyFont="1" applyBorder="1" applyAlignment="1" applyProtection="1">
      <alignment horizontal="right" vertical="center" wrapText="1"/>
      <protection locked="0"/>
    </xf>
    <xf numFmtId="0" fontId="8" fillId="0" borderId="4" xfId="0" applyFont="1" applyBorder="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right" vertical="center" wrapText="1"/>
      <protection locked="0"/>
    </xf>
    <xf numFmtId="0" fontId="8" fillId="0" borderId="0" xfId="0" applyFont="1" applyAlignment="1" applyProtection="1">
      <alignment horizontal="center" vertical="center" wrapText="1"/>
      <protection locked="0"/>
    </xf>
    <xf numFmtId="0" fontId="2" fillId="2" borderId="7" xfId="0" applyFont="1" applyFill="1" applyBorder="1"/>
    <xf numFmtId="0" fontId="0" fillId="0" borderId="7" xfId="0"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center"/>
    </xf>
    <xf numFmtId="0" fontId="8" fillId="0" borderId="0" xfId="0" applyFont="1" applyAlignment="1" applyProtection="1">
      <alignment vertical="center" wrapText="1"/>
      <protection locked="0"/>
    </xf>
    <xf numFmtId="0" fontId="0" fillId="0" borderId="0" xfId="0" applyAlignment="1">
      <alignment horizontal="right"/>
    </xf>
    <xf numFmtId="0" fontId="8" fillId="3" borderId="0" xfId="0" applyFont="1" applyFill="1" applyAlignment="1" applyProtection="1">
      <alignment vertical="center" wrapText="1"/>
      <protection locked="0"/>
    </xf>
    <xf numFmtId="0" fontId="8" fillId="3" borderId="4" xfId="0" applyFont="1" applyFill="1" applyBorder="1" applyAlignment="1" applyProtection="1">
      <alignment horizontal="left" vertical="center" wrapText="1"/>
      <protection locked="0"/>
    </xf>
    <xf numFmtId="0" fontId="8" fillId="3" borderId="0" xfId="0" applyFont="1" applyFill="1" applyAlignment="1" applyProtection="1">
      <alignment horizontal="left" vertical="center" wrapText="1"/>
      <protection locked="0"/>
    </xf>
    <xf numFmtId="0" fontId="8" fillId="3" borderId="4" xfId="0" applyFont="1" applyFill="1" applyBorder="1" applyAlignment="1" applyProtection="1">
      <alignment horizontal="right" vertical="center" wrapText="1"/>
      <protection locked="0"/>
    </xf>
    <xf numFmtId="0" fontId="8" fillId="3" borderId="0" xfId="0" applyFont="1" applyFill="1" applyAlignment="1" applyProtection="1">
      <alignment horizontal="right" vertical="center" wrapText="1"/>
      <protection locked="0"/>
    </xf>
    <xf numFmtId="0" fontId="11" fillId="0" borderId="0" xfId="0" applyFont="1"/>
    <xf numFmtId="0" fontId="2" fillId="0" borderId="10" xfId="0" applyFont="1" applyBorder="1" applyAlignment="1">
      <alignment horizontal="center" vertical="center" wrapText="1"/>
    </xf>
    <xf numFmtId="0" fontId="0" fillId="3" borderId="0" xfId="0" applyFill="1"/>
    <xf numFmtId="2" fontId="8" fillId="0" borderId="4" xfId="0" applyNumberFormat="1" applyFont="1" applyBorder="1" applyAlignment="1" applyProtection="1">
      <alignment horizontal="right" vertical="center" wrapText="1"/>
      <protection locked="0"/>
    </xf>
    <xf numFmtId="2" fontId="8" fillId="0" borderId="0" xfId="0" applyNumberFormat="1" applyFont="1" applyAlignment="1" applyProtection="1">
      <alignment horizontal="right" vertical="center" wrapText="1"/>
      <protection locked="0"/>
    </xf>
    <xf numFmtId="0" fontId="0" fillId="0" borderId="11" xfId="0" applyBorder="1"/>
    <xf numFmtId="0" fontId="13" fillId="0" borderId="0" xfId="0" applyFont="1"/>
    <xf numFmtId="0" fontId="11" fillId="0" borderId="11" xfId="0" applyFont="1" applyBorder="1" applyProtection="1">
      <protection hidden="1"/>
    </xf>
    <xf numFmtId="0" fontId="1" fillId="0" borderId="0" xfId="0" applyFont="1" applyProtection="1">
      <protection hidden="1"/>
    </xf>
    <xf numFmtId="0" fontId="12" fillId="0" borderId="0" xfId="0" applyFont="1" applyProtection="1">
      <protection hidden="1"/>
    </xf>
    <xf numFmtId="0" fontId="2" fillId="0" borderId="0" xfId="0" applyFont="1" applyAlignment="1">
      <alignment horizontal="right"/>
    </xf>
    <xf numFmtId="0" fontId="2" fillId="0" borderId="12" xfId="0" applyFont="1" applyBorder="1"/>
    <xf numFmtId="0" fontId="0" fillId="0" borderId="12" xfId="0" applyBorder="1"/>
    <xf numFmtId="0" fontId="0" fillId="0" borderId="12" xfId="0" applyBorder="1" applyAlignment="1">
      <alignment horizontal="right"/>
    </xf>
    <xf numFmtId="0" fontId="8" fillId="0" borderId="0" xfId="0" applyFont="1" applyAlignment="1" applyProtection="1">
      <alignment horizontal="center" vertical="center"/>
      <protection hidden="1"/>
    </xf>
    <xf numFmtId="0" fontId="9" fillId="4" borderId="13" xfId="0" applyFont="1" applyFill="1" applyBorder="1" applyProtection="1">
      <protection locked="0" hidden="1"/>
    </xf>
    <xf numFmtId="0" fontId="9" fillId="4" borderId="7" xfId="0" applyFont="1" applyFill="1" applyBorder="1" applyProtection="1">
      <protection locked="0" hidden="1"/>
    </xf>
    <xf numFmtId="0" fontId="8" fillId="0" borderId="0" xfId="0" applyFont="1" applyProtection="1">
      <protection locked="0" hidden="1"/>
    </xf>
    <xf numFmtId="0" fontId="0" fillId="3" borderId="0" xfId="0" applyFill="1" applyProtection="1">
      <protection locked="0" hidden="1"/>
    </xf>
    <xf numFmtId="0" fontId="8" fillId="0" borderId="4" xfId="0" applyFont="1" applyBorder="1" applyAlignment="1" applyProtection="1">
      <alignment horizontal="right" vertical="center" wrapText="1"/>
      <protection hidden="1"/>
    </xf>
    <xf numFmtId="0" fontId="8" fillId="0" borderId="0" xfId="0" applyFont="1" applyAlignment="1" applyProtection="1">
      <alignment horizontal="right" vertical="center" wrapText="1"/>
      <protection hidden="1"/>
    </xf>
    <xf numFmtId="0" fontId="8" fillId="3" borderId="4" xfId="0" applyFont="1" applyFill="1" applyBorder="1" applyAlignment="1" applyProtection="1">
      <alignment horizontal="right" vertical="center" wrapText="1"/>
      <protection hidden="1"/>
    </xf>
    <xf numFmtId="0" fontId="8" fillId="3" borderId="0" xfId="0" applyFont="1" applyFill="1" applyAlignment="1" applyProtection="1">
      <alignment horizontal="right" vertical="center" wrapText="1"/>
      <protection hidden="1"/>
    </xf>
    <xf numFmtId="0" fontId="8" fillId="0" borderId="0" xfId="0" applyFont="1" applyAlignment="1" applyProtection="1">
      <alignment horizontal="right" vertical="center" wrapText="1"/>
      <protection locked="0" hidden="1"/>
    </xf>
    <xf numFmtId="0" fontId="0" fillId="0" borderId="0" xfId="0" applyAlignment="1" applyProtection="1">
      <alignment horizontal="center"/>
      <protection hidden="1"/>
    </xf>
    <xf numFmtId="0" fontId="12" fillId="0" borderId="0" xfId="0" applyFont="1" applyAlignment="1" applyProtection="1">
      <alignment horizontal="center"/>
      <protection hidden="1"/>
    </xf>
    <xf numFmtId="0" fontId="17" fillId="0" borderId="0" xfId="1" applyFont="1" applyBorder="1" applyAlignment="1" applyProtection="1">
      <alignment horizontal="center"/>
      <protection hidden="1"/>
    </xf>
    <xf numFmtId="0" fontId="2" fillId="0" borderId="14" xfId="0" applyFont="1" applyBorder="1" applyAlignment="1">
      <alignment horizontal="center" vertical="center" wrapText="1"/>
    </xf>
    <xf numFmtId="0" fontId="14" fillId="3" borderId="0" xfId="0" applyFont="1" applyFill="1" applyAlignment="1">
      <alignment horizontal="center" vertical="center" wrapText="1"/>
    </xf>
    <xf numFmtId="0" fontId="0" fillId="5" borderId="0" xfId="0" applyFill="1" applyAlignment="1" applyProtection="1">
      <alignment horizontal="center"/>
      <protection hidden="1"/>
    </xf>
    <xf numFmtId="0" fontId="0" fillId="0" borderId="0" xfId="0" applyProtection="1">
      <protection locked="0"/>
    </xf>
    <xf numFmtId="0" fontId="5" fillId="0" borderId="0" xfId="0" applyFont="1" applyProtection="1">
      <protection hidden="1"/>
    </xf>
    <xf numFmtId="0" fontId="0" fillId="0" borderId="15"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0" fontId="17" fillId="0" borderId="0" xfId="1" applyFont="1" applyBorder="1" applyAlignment="1" applyProtection="1">
      <alignment horizontal="center"/>
      <protection hidden="1"/>
    </xf>
    <xf numFmtId="0" fontId="0" fillId="0" borderId="0" xfId="0" applyAlignment="1" applyProtection="1">
      <alignment horizontal="center"/>
      <protection hidden="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0" xfId="0" applyFont="1" applyAlignment="1" applyProtection="1">
      <alignment horizontal="center" vertical="center" wrapText="1"/>
      <protection hidden="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2" fillId="0" borderId="0" xfId="0" applyFont="1" applyAlignment="1" applyProtection="1">
      <alignment horizontal="center"/>
      <protection hidden="1"/>
    </xf>
    <xf numFmtId="0" fontId="5" fillId="6" borderId="18" xfId="0" applyFont="1" applyFill="1" applyBorder="1" applyAlignment="1">
      <alignment horizontal="center"/>
    </xf>
    <xf numFmtId="0" fontId="18" fillId="0" borderId="0" xfId="1" applyFont="1" applyBorder="1" applyAlignment="1" applyProtection="1">
      <alignment horizontal="center" vertical="center" wrapText="1"/>
      <protection hidden="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9" xfId="0" applyBorder="1" applyAlignment="1" applyProtection="1">
      <alignment horizontal="center"/>
      <protection locked="0"/>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cellXfs>
  <cellStyles count="2">
    <cellStyle name="Hipervínculo" xfId="1" builtinId="8"/>
    <cellStyle name="Normal" xfId="0" builtinId="0"/>
  </cellStyles>
  <dxfs count="9">
    <dxf>
      <font>
        <color rgb="FF9C0006"/>
      </font>
      <fill>
        <patternFill>
          <bgColor rgb="FFFFC7CE"/>
        </patternFill>
      </fill>
    </dxf>
    <dxf>
      <font>
        <b/>
        <i val="0"/>
        <color theme="0"/>
      </font>
      <fill>
        <patternFill>
          <bgColor rgb="FFFF0000"/>
        </patternFill>
      </fill>
    </dxf>
    <dxf>
      <font>
        <b/>
        <i val="0"/>
        <color theme="0"/>
      </font>
      <fill>
        <patternFill>
          <bgColor rgb="FFFF0000"/>
        </patternFill>
      </fill>
      <border>
        <left style="thin">
          <color auto="1"/>
        </left>
        <right style="thin">
          <color auto="1"/>
        </right>
        <top style="thin">
          <color auto="1"/>
        </top>
        <bottom style="thin">
          <color auto="1"/>
        </bottom>
      </border>
    </dxf>
    <dxf>
      <font>
        <b/>
        <i val="0"/>
      </font>
      <fill>
        <patternFill>
          <bgColor rgb="FFFF0000"/>
        </patternFill>
      </fill>
    </dxf>
    <dxf>
      <font>
        <color rgb="FF9C0006"/>
      </font>
      <fill>
        <patternFill>
          <bgColor rgb="FFFFC7CE"/>
        </patternFill>
      </fill>
    </dxf>
    <dxf>
      <font>
        <b/>
        <i val="0"/>
      </font>
      <fill>
        <patternFill>
          <bgColor rgb="FFFF0000"/>
        </patternFill>
      </fill>
    </dxf>
    <dxf>
      <font>
        <b/>
        <i val="0"/>
        <color theme="0"/>
      </font>
      <fill>
        <patternFill>
          <bgColor rgb="FFFF0000"/>
        </patternFill>
      </fill>
    </dxf>
    <dxf>
      <font>
        <b/>
        <i val="0"/>
      </font>
      <fill>
        <patternFill>
          <bgColor rgb="FFFF00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141816</xdr:colOff>
      <xdr:row>0</xdr:row>
      <xdr:rowOff>60326</xdr:rowOff>
    </xdr:from>
    <xdr:to>
      <xdr:col>0</xdr:col>
      <xdr:colOff>456565</xdr:colOff>
      <xdr:row>3</xdr:row>
      <xdr:rowOff>117688</xdr:rowOff>
    </xdr:to>
    <xdr:pic>
      <xdr:nvPicPr>
        <xdr:cNvPr id="3" name="2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816" y="60326"/>
          <a:ext cx="314749" cy="6161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523875</xdr:colOff>
      <xdr:row>0</xdr:row>
      <xdr:rowOff>118957</xdr:rowOff>
    </xdr:from>
    <xdr:to>
      <xdr:col>3</xdr:col>
      <xdr:colOff>129540</xdr:colOff>
      <xdr:row>3</xdr:row>
      <xdr:rowOff>141182</xdr:rowOff>
    </xdr:to>
    <xdr:sp macro="" textlink="">
      <xdr:nvSpPr>
        <xdr:cNvPr id="5" name="4 CuadroTexto">
          <a:extLst>
            <a:ext uri="{FF2B5EF4-FFF2-40B4-BE49-F238E27FC236}">
              <a16:creationId xmlns:a16="http://schemas.microsoft.com/office/drawing/2014/main" id="{00000000-0008-0000-0000-000005000000}"/>
            </a:ext>
          </a:extLst>
        </xdr:cNvPr>
        <xdr:cNvSpPr txBox="1"/>
      </xdr:nvSpPr>
      <xdr:spPr>
        <a:xfrm>
          <a:off x="523875" y="118957"/>
          <a:ext cx="2314998" cy="581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900" b="1" i="0" baseline="0"/>
            <a:t>Región de Murcia</a:t>
          </a:r>
        </a:p>
        <a:p>
          <a:r>
            <a:rPr lang="es-ES" sz="900" b="1" i="0" baseline="0"/>
            <a:t>  </a:t>
          </a:r>
        </a:p>
        <a:p>
          <a:r>
            <a:rPr lang="es-ES" sz="900" b="1" i="0" baseline="0"/>
            <a:t>Instituto de Turismo de la Región de Murcia</a:t>
          </a:r>
        </a:p>
      </xdr:txBody>
    </xdr:sp>
    <xdr:clientData/>
  </xdr:twoCellAnchor>
  <xdr:twoCellAnchor>
    <xdr:from>
      <xdr:col>3</xdr:col>
      <xdr:colOff>169333</xdr:colOff>
      <xdr:row>0</xdr:row>
      <xdr:rowOff>33867</xdr:rowOff>
    </xdr:from>
    <xdr:to>
      <xdr:col>9</xdr:col>
      <xdr:colOff>1090084</xdr:colOff>
      <xdr:row>4</xdr:row>
      <xdr:rowOff>135466</xdr:rowOff>
    </xdr:to>
    <xdr:sp macro="" textlink="">
      <xdr:nvSpPr>
        <xdr:cNvPr id="7" name="6 CuadroTexto">
          <a:extLst>
            <a:ext uri="{FF2B5EF4-FFF2-40B4-BE49-F238E27FC236}">
              <a16:creationId xmlns:a16="http://schemas.microsoft.com/office/drawing/2014/main" id="{00000000-0008-0000-0000-000007000000}"/>
            </a:ext>
          </a:extLst>
        </xdr:cNvPr>
        <xdr:cNvSpPr txBox="1"/>
      </xdr:nvSpPr>
      <xdr:spPr>
        <a:xfrm>
          <a:off x="2794000" y="33867"/>
          <a:ext cx="7048501" cy="863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 sz="1000" b="0" i="0" u="none" strike="noStrike">
              <a:solidFill>
                <a:srgbClr val="4F81BD"/>
              </a:solidFill>
              <a:latin typeface="Arial"/>
            </a:rPr>
            <a:t>Una vez cumplimentado este documento deberá enviarlo por correo electrónico a la dirección que figura más abajo. </a:t>
          </a:r>
        </a:p>
        <a:p>
          <a:pPr algn="l"/>
          <a:r>
            <a:rPr lang="es-ES" sz="1000" b="0" i="0" u="none" strike="noStrike" baseline="0">
              <a:solidFill>
                <a:srgbClr val="4F81BD"/>
              </a:solidFill>
              <a:latin typeface="Arial"/>
            </a:rPr>
            <a:t>No obstante, </a:t>
          </a:r>
          <a:r>
            <a:rPr lang="es-ES" sz="1000" b="0" i="0" u="sng" strike="noStrike" baseline="0">
              <a:solidFill>
                <a:srgbClr val="4F81BD"/>
              </a:solidFill>
              <a:latin typeface="Arial"/>
            </a:rPr>
            <a:t>la solicitud de clasificación junto con la documentación correspondiente deberá presentarla en los registros legalmente establecidos.</a:t>
          </a:r>
          <a:endParaRPr lang="es-ES" sz="1000" b="0" i="0" u="none" strike="noStrike" baseline="0">
            <a:solidFill>
              <a:srgbClr val="4F81BD"/>
            </a:solidFill>
            <a:latin typeface="Arial"/>
          </a:endParaRPr>
        </a:p>
        <a:p>
          <a:pPr algn="l"/>
          <a:r>
            <a:rPr lang="es-ES" b="0" i="0" u="none" strike="noStrike" baseline="0"/>
            <a:t>		</a:t>
          </a:r>
          <a:r>
            <a:rPr lang="es-ES" sz="1800" b="0" i="0" u="none" strike="noStrike" baseline="0">
              <a:solidFill>
                <a:srgbClr val="4F81BD"/>
              </a:solidFill>
              <a:latin typeface="Arial"/>
            </a:rPr>
            <a:t>          </a:t>
          </a:r>
          <a:r>
            <a:rPr lang="es-ES" sz="1600" b="0" i="0" u="none" strike="noStrike" baseline="0">
              <a:solidFill>
                <a:srgbClr val="4F81BD"/>
              </a:solidFill>
              <a:latin typeface="Arial"/>
            </a:rPr>
            <a:t>empresasturismo@carm.es</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arm.es/web/pagina?IDCONTENIDO=1890&amp;IDTIPO=240&amp;RASTRO=c176$m2522,2386" TargetMode="External"/><Relationship Id="rId1" Type="http://schemas.openxmlformats.org/officeDocument/2006/relationships/hyperlink" Target="https://www.carm.es/web/pagina?IDCONTENIDO=1890&amp;IDTIPO=240&amp;RASTRO=c176$m2522,2386"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BJ221"/>
  <sheetViews>
    <sheetView tabSelected="1" zoomScaleNormal="100" workbookViewId="0">
      <selection activeCell="E7" sqref="E7"/>
    </sheetView>
  </sheetViews>
  <sheetFormatPr baseColWidth="10" defaultColWidth="11.42578125" defaultRowHeight="15" x14ac:dyDescent="0.25"/>
  <cols>
    <col min="1" max="2" width="15.28515625" customWidth="1"/>
    <col min="3" max="3" width="8.85546875" customWidth="1"/>
    <col min="4" max="4" width="6" customWidth="1"/>
    <col min="5" max="6" width="28.28515625" customWidth="1"/>
    <col min="7" max="7" width="6.5703125" hidden="1" customWidth="1"/>
    <col min="8" max="8" width="29.28515625" customWidth="1"/>
    <col min="9" max="9" width="6.28515625" hidden="1" customWidth="1"/>
    <col min="10" max="10" width="23" customWidth="1"/>
    <col min="11" max="11" width="5.7109375" customWidth="1"/>
    <col min="12" max="12" width="7.42578125" customWidth="1"/>
    <col min="13" max="13" width="6.7109375" customWidth="1"/>
    <col min="14" max="14" width="8.28515625" customWidth="1"/>
    <col min="15" max="15" width="5.5703125" customWidth="1"/>
    <col min="16" max="16" width="6.7109375" customWidth="1"/>
    <col min="17" max="17" width="23" customWidth="1"/>
    <col min="18" max="18" width="6.7109375" hidden="1" customWidth="1"/>
    <col min="19" max="19" width="7.28515625" hidden="1" customWidth="1"/>
    <col min="20" max="20" width="11.7109375" customWidth="1"/>
    <col min="21" max="22" width="9.28515625" customWidth="1"/>
    <col min="23" max="25" width="9.28515625" hidden="1" customWidth="1"/>
    <col min="26" max="26" width="10.7109375" customWidth="1"/>
    <col min="27" max="27" width="9.28515625" hidden="1" customWidth="1"/>
    <col min="28" max="28" width="11" hidden="1" customWidth="1"/>
    <col min="29" max="29" width="10.5703125" customWidth="1"/>
    <col min="30" max="30" width="10.85546875" customWidth="1"/>
    <col min="31" max="31" width="9.28515625" hidden="1" customWidth="1"/>
    <col min="32" max="32" width="9.7109375" hidden="1" customWidth="1"/>
    <col min="33" max="33" width="10.42578125" customWidth="1"/>
    <col min="34" max="34" width="10.7109375" customWidth="1"/>
    <col min="35" max="35" width="9.28515625" hidden="1" customWidth="1"/>
    <col min="36" max="36" width="9.7109375" hidden="1" customWidth="1"/>
    <col min="37" max="37" width="11.140625" customWidth="1"/>
    <col min="38" max="38" width="10.85546875" customWidth="1"/>
    <col min="39" max="39" width="9.28515625" hidden="1" customWidth="1"/>
    <col min="40" max="40" width="9.7109375" hidden="1" customWidth="1"/>
    <col min="41" max="41" width="10.5703125" customWidth="1"/>
    <col min="42" max="42" width="10.7109375" customWidth="1"/>
    <col min="43" max="43" width="9.140625" hidden="1" customWidth="1"/>
    <col min="44" max="44" width="10" hidden="1" customWidth="1"/>
    <col min="45" max="45" width="11.42578125" customWidth="1"/>
    <col min="46" max="46" width="9.28515625" customWidth="1"/>
    <col min="47" max="47" width="10.140625" customWidth="1"/>
    <col min="48" max="49" width="9.28515625" hidden="1" customWidth="1"/>
    <col min="50" max="50" width="10.42578125" hidden="1" customWidth="1"/>
    <col min="51" max="51" width="10.140625" hidden="1" customWidth="1"/>
    <col min="52" max="52" width="9.28515625" hidden="1" customWidth="1"/>
    <col min="53" max="53" width="15.7109375" hidden="1" customWidth="1"/>
    <col min="54" max="54" width="12.42578125" customWidth="1"/>
    <col min="56" max="56" width="11.5703125" hidden="1" customWidth="1"/>
    <col min="58" max="58" width="11.5703125" hidden="1" customWidth="1"/>
    <col min="59" max="59" width="12.7109375" customWidth="1"/>
    <col min="60" max="60" width="18.28515625" customWidth="1"/>
    <col min="61" max="61" width="18.28515625" hidden="1" customWidth="1"/>
    <col min="62" max="62" width="69.28515625" bestFit="1" customWidth="1"/>
  </cols>
  <sheetData>
    <row r="5" spans="1:61" x14ac:dyDescent="0.25">
      <c r="A5" s="2" t="s">
        <v>0</v>
      </c>
      <c r="K5" s="36" t="str">
        <f>IF($S$212&gt;0,"* Debe disponer de seguro de responsabilidad civil conforme Decreto 174/2018","*")</f>
        <v>*</v>
      </c>
    </row>
    <row r="6" spans="1:61" ht="18" customHeight="1" thickBot="1" x14ac:dyDescent="0.3">
      <c r="B6" s="21"/>
      <c r="E6" s="40" t="s">
        <v>1</v>
      </c>
      <c r="F6" s="41"/>
      <c r="G6" s="41"/>
      <c r="H6" s="42"/>
      <c r="J6" s="39" t="s">
        <v>2</v>
      </c>
      <c r="K6" s="36" t="str">
        <f>IF($S$212&gt;0,"* No se puede/n clasificar apartamento/s en la categoría solicitada que no cumplan la obligatoriedad de disponer de ascensor","*")</f>
        <v>*</v>
      </c>
      <c r="M6" s="1"/>
      <c r="BE6" s="65" t="str">
        <f>IF(K6&lt;&gt;"*","REVISE INCIDENCIAS","")</f>
        <v/>
      </c>
      <c r="BF6" s="65"/>
      <c r="BG6" s="65"/>
      <c r="BH6" s="65"/>
      <c r="BI6" s="53"/>
    </row>
    <row r="7" spans="1:61" ht="18" customHeight="1" thickTop="1" x14ac:dyDescent="0.25">
      <c r="A7" s="35" t="s">
        <v>3</v>
      </c>
      <c r="B7" s="21"/>
      <c r="E7" s="44" t="s">
        <v>4</v>
      </c>
      <c r="F7" s="34" t="s">
        <v>5</v>
      </c>
      <c r="K7" s="36" t="str">
        <f>IF($AJ$214&gt;0,"* Existen dormitorios en los apartamentos/estudios que no cumplen superficies mínimas","*")</f>
        <v>*</v>
      </c>
      <c r="BE7" s="65" t="str">
        <f t="shared" ref="BE7:BE11" si="0">IF(K7&lt;&gt;"*","REVISE INCIDENCIAS","")</f>
        <v/>
      </c>
      <c r="BF7" s="65"/>
      <c r="BG7" s="65"/>
      <c r="BH7" s="65"/>
      <c r="BI7" s="53"/>
    </row>
    <row r="8" spans="1:61" ht="18" customHeight="1" x14ac:dyDescent="0.25">
      <c r="A8" s="35" t="s">
        <v>6</v>
      </c>
      <c r="B8" s="21"/>
      <c r="E8" s="45" t="s">
        <v>4</v>
      </c>
      <c r="F8" s="34" t="s">
        <v>7</v>
      </c>
      <c r="K8" s="36" t="str">
        <f>IF($AX$214&gt;0,"* Existen salones en los apartamentos/estudios que no cumplen superficies mínimas","*")</f>
        <v>*</v>
      </c>
      <c r="BE8" s="65" t="str">
        <f t="shared" si="0"/>
        <v/>
      </c>
      <c r="BF8" s="65"/>
      <c r="BG8" s="65"/>
      <c r="BH8" s="65"/>
      <c r="BI8" s="53"/>
    </row>
    <row r="9" spans="1:61" ht="18" customHeight="1" x14ac:dyDescent="0.25">
      <c r="A9" s="2"/>
      <c r="B9" s="2"/>
      <c r="E9" s="45" t="s">
        <v>4</v>
      </c>
      <c r="F9" s="34" t="s">
        <v>8</v>
      </c>
      <c r="K9" s="36" t="str">
        <f>IF(SUM(BD212,BF212)&gt;0,"* No se disponen de servicios necesarios para la categoría (caja fuerte individual y/o garaje)","*")</f>
        <v>*</v>
      </c>
      <c r="BE9" s="65" t="str">
        <f t="shared" si="0"/>
        <v/>
      </c>
      <c r="BF9" s="65"/>
      <c r="BG9" s="65"/>
      <c r="BH9" s="65"/>
      <c r="BI9" s="53"/>
    </row>
    <row r="10" spans="1:61" ht="18" customHeight="1" x14ac:dyDescent="0.25">
      <c r="A10" s="2"/>
      <c r="B10" s="2"/>
      <c r="K10" s="36" t="str">
        <f>IF(D216="No cumple","* No se cumple el ratio mínimo necesario de apartamentos adaptados","*")</f>
        <v>*</v>
      </c>
      <c r="AE10" s="38"/>
      <c r="AF10" s="38"/>
      <c r="AG10" s="38"/>
      <c r="AH10" s="38"/>
      <c r="AI10" s="38"/>
      <c r="AJ10" s="38"/>
      <c r="AK10" s="38"/>
      <c r="AL10" s="38"/>
      <c r="AM10" s="38"/>
      <c r="AN10" s="38"/>
      <c r="AO10" s="38"/>
      <c r="AP10" s="38"/>
      <c r="AQ10" s="38"/>
      <c r="AR10" s="38"/>
      <c r="AS10" s="38"/>
      <c r="BE10" s="65" t="str">
        <f t="shared" si="0"/>
        <v/>
      </c>
      <c r="BF10" s="65"/>
      <c r="BG10" s="65"/>
      <c r="BH10" s="65"/>
      <c r="BI10" s="58" t="str">
        <f>IF(OR(BI18="NO CLASIFICABLE",BI19="NO CLASIFICABLE"),"NO CLASIFICABLE","")</f>
        <v/>
      </c>
    </row>
    <row r="11" spans="1:61" ht="18" customHeight="1" x14ac:dyDescent="0.25">
      <c r="A11" s="35"/>
      <c r="B11" s="2"/>
      <c r="E11" s="68" t="str">
        <f>IF(OR(E7="NO",E8="NO",E9="NO"),"AVISO! NO SE PUEDE CLASIFICAR COMO APARTAMENTOS TURÍSTICOS POR NO CUMPLIR REQUISITOS MÍNIMOS OBLIGATORIOS! Se recomienda consulte el procedimiento P-1890 VIVIENDAS DE USO TURÍSTICO","")</f>
        <v/>
      </c>
      <c r="F11" s="68"/>
      <c r="G11" s="68"/>
      <c r="H11" s="68"/>
      <c r="K11" s="36" t="str">
        <f>IF(OR(A218&lt;&gt;E218,A218&lt;&gt;F218,A218&lt;&gt;K218),"* Existen discrepancias o faltan datos de situación de los apartamentos","*")</f>
        <v>*</v>
      </c>
      <c r="AD11" s="38"/>
      <c r="AE11" s="38"/>
      <c r="AF11" s="38"/>
      <c r="AG11" s="38"/>
      <c r="AH11" s="38"/>
      <c r="AI11" s="38"/>
      <c r="AJ11" s="38"/>
      <c r="AK11" s="38"/>
      <c r="AL11" s="38"/>
      <c r="AM11" s="38"/>
      <c r="AN11" s="38"/>
      <c r="AO11" s="38"/>
      <c r="AP11" s="38"/>
      <c r="AQ11" s="38"/>
      <c r="AR11" s="38"/>
      <c r="AS11" s="38"/>
      <c r="BE11" s="65" t="str">
        <f t="shared" si="0"/>
        <v/>
      </c>
      <c r="BF11" s="65"/>
      <c r="BG11" s="65"/>
      <c r="BH11" s="65"/>
      <c r="BI11" s="53"/>
    </row>
    <row r="12" spans="1:61" ht="18" customHeight="1" x14ac:dyDescent="0.25">
      <c r="A12" s="35"/>
      <c r="B12" s="2"/>
      <c r="E12" s="68"/>
      <c r="F12" s="68"/>
      <c r="G12" s="68"/>
      <c r="H12" s="68"/>
      <c r="K12" s="36" t="str">
        <f>IF(BJ212&gt;0,"* Es obligatorio para su clasificación rellenar TIPO y CATEGORÍA de apartamento","*")</f>
        <v>*</v>
      </c>
      <c r="AD12" s="38"/>
      <c r="AE12" s="38"/>
      <c r="AF12" s="38"/>
      <c r="AG12" s="38"/>
      <c r="AH12" s="38"/>
      <c r="AI12" s="38"/>
      <c r="AJ12" s="38"/>
      <c r="AK12" s="38"/>
      <c r="AL12" s="38"/>
      <c r="AM12" s="38"/>
      <c r="AN12" s="38"/>
      <c r="AO12" s="38"/>
      <c r="AP12" s="38"/>
      <c r="AQ12" s="38"/>
      <c r="AR12" s="38"/>
      <c r="AS12" s="38"/>
    </row>
    <row r="13" spans="1:61" ht="18" customHeight="1" x14ac:dyDescent="0.25">
      <c r="B13" s="2"/>
      <c r="E13" s="75" t="str">
        <f>IF(OR(E7="NO",E8="NO",E9="NO"),"https://www.carm.es/web/pagina?IDCONTENIDO=1890&amp;IDTIPO=240&amp;RASTRO=c176$m2522,2386","")</f>
        <v/>
      </c>
      <c r="F13" s="75"/>
      <c r="G13" s="75"/>
      <c r="H13" s="75"/>
      <c r="K13" s="73" t="str">
        <f>IF(OR(K6&lt;&gt;"*",K7&lt;&gt;"*",K8&lt;&gt;"*",K9&lt;&gt;"*",K10&lt;&gt;"*",K11&lt;&gt;"*",K5&lt;&gt;"*",K12&lt;&gt;"*"),"* No se cumple alguno de los requisitos obligatorios para ser apartamento turístico. Se recomienda consulte el procedimiento P-1890 VIVIENDAS VACACIONALES","")</f>
        <v/>
      </c>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54"/>
    </row>
    <row r="14" spans="1:61" ht="18" customHeight="1" x14ac:dyDescent="0.25">
      <c r="A14" s="2"/>
      <c r="B14" s="2"/>
      <c r="K14" s="64" t="str">
        <f>IF(OR(K7&lt;&gt;"*",K8&lt;&gt;"*",K9&lt;&gt;"*",K10&lt;&gt;"*",K11&lt;&gt;"*",K12&lt;&gt;"*"),"https://www.carm.es/web/pagina?IDCONTENIDO=1890&amp;IDTIPO=240&amp;RASTRO=c176$m2522,2386","")</f>
        <v/>
      </c>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55"/>
    </row>
    <row r="15" spans="1:61" ht="18" customHeight="1" thickBot="1" x14ac:dyDescent="0.3">
      <c r="A15" s="2"/>
      <c r="B15" s="2"/>
      <c r="E15" s="60" t="str">
        <f>IF($E$16="","* Introduzca una denominación comercial para el establecimiento OBLIGATORIO","* Introduzca una denominación comercial para el establecimiento OBLIGATORIO")</f>
        <v>* Introduzca una denominación comercial para el establecimiento OBLIGATORIO</v>
      </c>
      <c r="J15" s="29"/>
      <c r="N15" s="60" t="str">
        <f>IF($N$16="","* Introduzca nº póliza SRC OBLIGATORIO","* Introduzca nº póliza SRC OBLIGATORIO")</f>
        <v>* Introduzca nº póliza SRC OBLIGATORIO</v>
      </c>
      <c r="U15" s="60" t="str">
        <f>IF($U$16="","* Introduzca el nombre del titular para el establecimiento","* Introduzca el nombre del titular para el establecimiento")</f>
        <v>* Introduzca el nombre del titular para el establecimiento</v>
      </c>
      <c r="V15" s="37"/>
      <c r="W15" s="37"/>
      <c r="X15" s="37"/>
      <c r="Y15" s="37"/>
    </row>
    <row r="16" spans="1:61" ht="18" customHeight="1" thickBot="1" x14ac:dyDescent="0.3">
      <c r="C16" s="3"/>
      <c r="D16" s="39" t="s">
        <v>9</v>
      </c>
      <c r="E16" s="61"/>
      <c r="F16" s="62"/>
      <c r="G16" s="62"/>
      <c r="H16" s="63"/>
      <c r="I16" s="59"/>
      <c r="K16" s="23"/>
      <c r="L16" s="23"/>
      <c r="M16" s="39" t="s">
        <v>10</v>
      </c>
      <c r="N16" s="61"/>
      <c r="O16" s="62"/>
      <c r="P16" s="62"/>
      <c r="Q16" s="63"/>
      <c r="T16" s="39" t="s">
        <v>11</v>
      </c>
      <c r="U16" s="61"/>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79"/>
      <c r="BB16" s="21"/>
    </row>
    <row r="17" spans="1:62" ht="20.25" customHeight="1" thickBot="1" x14ac:dyDescent="0.3">
      <c r="A17" s="35"/>
      <c r="B17" s="35"/>
      <c r="E17" s="1"/>
      <c r="N17" s="6"/>
      <c r="U17" s="1"/>
      <c r="V17" s="1"/>
      <c r="W17" s="1"/>
      <c r="X17" s="1"/>
      <c r="Y17" s="1"/>
      <c r="Z17" s="74" t="s">
        <v>12</v>
      </c>
      <c r="AA17" s="74"/>
      <c r="AB17" s="74"/>
      <c r="AC17" s="74"/>
      <c r="AD17" s="74"/>
      <c r="AE17" s="74"/>
      <c r="AF17" s="74"/>
      <c r="AG17" s="74"/>
      <c r="AH17" s="74"/>
      <c r="AI17" s="74"/>
      <c r="AJ17" s="74"/>
      <c r="AK17" s="74"/>
      <c r="AL17" s="74"/>
      <c r="AM17" s="74"/>
      <c r="AN17" s="74"/>
      <c r="AO17" s="74"/>
      <c r="AP17" s="74"/>
      <c r="AQ17" s="74"/>
      <c r="AR17" s="74"/>
      <c r="AS17" s="74"/>
    </row>
    <row r="18" spans="1:62" ht="23.25" customHeight="1" thickBot="1" x14ac:dyDescent="0.3">
      <c r="A18" s="76" t="s">
        <v>13</v>
      </c>
      <c r="B18" s="77"/>
      <c r="C18" s="76" t="s">
        <v>14</v>
      </c>
      <c r="D18" s="83"/>
      <c r="E18" s="83"/>
      <c r="F18" s="83"/>
      <c r="G18" s="83"/>
      <c r="H18" s="83"/>
      <c r="I18" s="83"/>
      <c r="J18" s="77"/>
      <c r="K18" s="69" t="s">
        <v>15</v>
      </c>
      <c r="L18" s="69" t="s">
        <v>16</v>
      </c>
      <c r="M18" s="69" t="s">
        <v>17</v>
      </c>
      <c r="N18" s="69" t="s">
        <v>18</v>
      </c>
      <c r="O18" s="69" t="s">
        <v>19</v>
      </c>
      <c r="P18" s="69" t="s">
        <v>20</v>
      </c>
      <c r="Q18" s="69" t="s">
        <v>2055</v>
      </c>
      <c r="R18" s="19" t="s">
        <v>21</v>
      </c>
      <c r="S18" s="19" t="s">
        <v>21</v>
      </c>
      <c r="T18" s="69" t="s">
        <v>22</v>
      </c>
      <c r="U18" s="69" t="s">
        <v>23</v>
      </c>
      <c r="V18" s="30" t="s">
        <v>24</v>
      </c>
      <c r="W18" s="30" t="s">
        <v>25</v>
      </c>
      <c r="X18" s="30" t="s">
        <v>25</v>
      </c>
      <c r="Y18" s="30" t="s">
        <v>26</v>
      </c>
      <c r="Z18" s="80" t="s">
        <v>27</v>
      </c>
      <c r="AA18" s="81"/>
      <c r="AB18" s="81"/>
      <c r="AC18" s="82"/>
      <c r="AD18" s="80" t="s">
        <v>28</v>
      </c>
      <c r="AE18" s="81"/>
      <c r="AF18" s="81"/>
      <c r="AG18" s="82"/>
      <c r="AH18" s="80" t="s">
        <v>29</v>
      </c>
      <c r="AI18" s="81"/>
      <c r="AJ18" s="81"/>
      <c r="AK18" s="82"/>
      <c r="AL18" s="80" t="s">
        <v>30</v>
      </c>
      <c r="AM18" s="81"/>
      <c r="AN18" s="81"/>
      <c r="AO18" s="82"/>
      <c r="AP18" s="78" t="s">
        <v>31</v>
      </c>
      <c r="AQ18" s="78"/>
      <c r="AR18" s="78"/>
      <c r="AS18" s="78"/>
      <c r="AT18" s="69" t="s">
        <v>32</v>
      </c>
      <c r="AU18" s="30" t="s">
        <v>33</v>
      </c>
      <c r="AV18" s="30" t="s">
        <v>34</v>
      </c>
      <c r="AW18" s="30" t="s">
        <v>34</v>
      </c>
      <c r="AX18" s="30" t="s">
        <v>35</v>
      </c>
      <c r="AY18" s="30" t="s">
        <v>36</v>
      </c>
      <c r="AZ18" s="19"/>
      <c r="BA18" s="71" t="s">
        <v>37</v>
      </c>
      <c r="BB18" s="71" t="s">
        <v>37</v>
      </c>
      <c r="BC18" s="69" t="s">
        <v>38</v>
      </c>
      <c r="BD18" s="69" t="s">
        <v>39</v>
      </c>
      <c r="BE18" s="69" t="s">
        <v>40</v>
      </c>
      <c r="BF18" s="69" t="s">
        <v>39</v>
      </c>
      <c r="BG18" s="66" t="s">
        <v>41</v>
      </c>
      <c r="BH18" s="66" t="s">
        <v>42</v>
      </c>
      <c r="BI18" s="57" t="str">
        <f>IF(E11="","","NO CLASIFICABLE")</f>
        <v/>
      </c>
    </row>
    <row r="19" spans="1:62" ht="29.25" customHeight="1" thickBot="1" x14ac:dyDescent="0.3">
      <c r="A19" s="18" t="s">
        <v>43</v>
      </c>
      <c r="B19" s="18" t="s">
        <v>44</v>
      </c>
      <c r="C19" s="76" t="s">
        <v>45</v>
      </c>
      <c r="D19" s="77"/>
      <c r="E19" s="18" t="s">
        <v>46</v>
      </c>
      <c r="F19" s="18" t="s">
        <v>47</v>
      </c>
      <c r="G19" s="18"/>
      <c r="H19" s="18" t="s">
        <v>2054</v>
      </c>
      <c r="I19" s="18"/>
      <c r="J19" s="18" t="s">
        <v>48</v>
      </c>
      <c r="K19" s="70"/>
      <c r="L19" s="70"/>
      <c r="M19" s="70"/>
      <c r="N19" s="70"/>
      <c r="O19" s="70"/>
      <c r="P19" s="70"/>
      <c r="Q19" s="70"/>
      <c r="R19" s="20" t="s">
        <v>49</v>
      </c>
      <c r="S19" s="20" t="s">
        <v>50</v>
      </c>
      <c r="T19" s="70"/>
      <c r="U19" s="70"/>
      <c r="V19" s="20" t="s">
        <v>51</v>
      </c>
      <c r="W19" s="20" t="s">
        <v>52</v>
      </c>
      <c r="X19" s="20" t="s">
        <v>53</v>
      </c>
      <c r="Y19" s="20" t="s">
        <v>54</v>
      </c>
      <c r="Z19" s="18" t="s">
        <v>55</v>
      </c>
      <c r="AA19" s="18" t="s">
        <v>56</v>
      </c>
      <c r="AB19" s="18" t="s">
        <v>39</v>
      </c>
      <c r="AC19" s="18" t="s">
        <v>57</v>
      </c>
      <c r="AD19" s="18" t="s">
        <v>55</v>
      </c>
      <c r="AE19" s="18" t="s">
        <v>56</v>
      </c>
      <c r="AF19" s="18" t="s">
        <v>39</v>
      </c>
      <c r="AG19" s="18" t="s">
        <v>57</v>
      </c>
      <c r="AH19" s="18" t="s">
        <v>55</v>
      </c>
      <c r="AI19" s="18" t="s">
        <v>56</v>
      </c>
      <c r="AJ19" s="18" t="s">
        <v>39</v>
      </c>
      <c r="AK19" s="18" t="s">
        <v>57</v>
      </c>
      <c r="AL19" s="18" t="s">
        <v>55</v>
      </c>
      <c r="AM19" s="18" t="s">
        <v>56</v>
      </c>
      <c r="AN19" s="18" t="s">
        <v>39</v>
      </c>
      <c r="AO19" s="18" t="s">
        <v>57</v>
      </c>
      <c r="AP19" s="18" t="s">
        <v>55</v>
      </c>
      <c r="AQ19" s="18" t="s">
        <v>56</v>
      </c>
      <c r="AR19" s="18" t="s">
        <v>39</v>
      </c>
      <c r="AS19" s="18" t="s">
        <v>57</v>
      </c>
      <c r="AT19" s="70"/>
      <c r="AU19" s="20" t="s">
        <v>57</v>
      </c>
      <c r="AV19" s="20" t="s">
        <v>58</v>
      </c>
      <c r="AW19" s="20" t="s">
        <v>59</v>
      </c>
      <c r="AX19" s="20" t="s">
        <v>39</v>
      </c>
      <c r="AY19" s="20" t="s">
        <v>39</v>
      </c>
      <c r="AZ19" s="56" t="s">
        <v>60</v>
      </c>
      <c r="BA19" s="72"/>
      <c r="BB19" s="72"/>
      <c r="BC19" s="70"/>
      <c r="BD19" s="70"/>
      <c r="BE19" s="70"/>
      <c r="BF19" s="70"/>
      <c r="BG19" s="67"/>
      <c r="BH19" s="67"/>
      <c r="BI19" s="57" t="str">
        <f>IF(COUNTIF(BH20:BH210,"NO CLASIFICABLE")&gt;0,"NO CLASIFICABLE","")</f>
        <v/>
      </c>
    </row>
    <row r="20" spans="1:62" ht="27.75" customHeight="1" x14ac:dyDescent="0.25">
      <c r="A20" s="8" t="s">
        <v>61</v>
      </c>
      <c r="B20" s="12" t="s">
        <v>62</v>
      </c>
      <c r="C20" s="9" t="s">
        <v>63</v>
      </c>
      <c r="D20" s="10" t="str">
        <f t="shared" ref="D20:D51" si="1">VLOOKUP(C20,VIA_CODIGO,2,FALSE)</f>
        <v>XX</v>
      </c>
      <c r="E20" s="8"/>
      <c r="F20" s="22" t="s">
        <v>64</v>
      </c>
      <c r="G20" s="24">
        <f>IFERROR(VLOOKUP('ENUMERACION DE ALOJAMIENTOS'!F20,Datos!$A$1:$B$47,2,FALSE),"")</f>
        <v>0</v>
      </c>
      <c r="H20" s="22"/>
      <c r="I20" s="25"/>
      <c r="J20" s="8"/>
      <c r="K20" s="11"/>
      <c r="L20" s="11"/>
      <c r="M20" s="11"/>
      <c r="N20" s="11"/>
      <c r="O20" s="11"/>
      <c r="P20" s="11"/>
      <c r="Q20" s="11"/>
      <c r="R20" s="27" t="str">
        <f>IF(OR(B20="3 LLAVES",B20="4 LLAVES",B20="5 LLAVES"),1,IF(B20="2 LLAVES",2,""))</f>
        <v/>
      </c>
      <c r="S20" s="27" t="str">
        <f>IF(O20="","",IF(AND(OR(T20="NO",T20="Seleccionar"),R20&lt;=O20),"No cumple",""))</f>
        <v/>
      </c>
      <c r="T20" s="11" t="s">
        <v>4</v>
      </c>
      <c r="U20" s="11"/>
      <c r="V20" s="11"/>
      <c r="W20" s="27" t="e">
        <f>VLOOKUP($W$18,Datos!$K$6:$P$11,MATCH('ENUMERACION DE ALOJAMIENTOS'!B20,Datos!$K$6:$P$6,0),FALSE)</f>
        <v>#N/A</v>
      </c>
      <c r="X20" s="27" t="e">
        <f>IF(OR(V20=1,V20=""),W20,(SUM(COUNTIF(Z20:AP20,"INDIVIDUAL"),(COUNTIF(Z20:AP20,"DOBLE"))*2)))</f>
        <v>#N/A</v>
      </c>
      <c r="Y20" s="27">
        <f>SUM(COUNTIF(Z20:AP20,"INDIVIDUAL"),(COUNTIF(Z20:AP20,"DOBLE"))*2)</f>
        <v>0</v>
      </c>
      <c r="Z20" s="11" t="s">
        <v>61</v>
      </c>
      <c r="AA20" s="27" t="e">
        <f>VLOOKUP(Z20,Datos!$K$6:$P$9,MATCH('ENUMERACION DE ALOJAMIENTOS'!$B20,Datos!$K$6:$P$6,0),FALSE)</f>
        <v>#N/A</v>
      </c>
      <c r="AB20" s="27" t="e">
        <f>IF(AC20&gt;=AA20,"Cumple","No cumple")</f>
        <v>#N/A</v>
      </c>
      <c r="AC20" s="11"/>
      <c r="AD20" s="11" t="s">
        <v>61</v>
      </c>
      <c r="AE20" s="27" t="e">
        <f>IF(AND(AD20="DOBLE",Z20="DOBLE",B20="2 LLAVES"),8,VLOOKUP(AD20,Datos!$K$6:$P$9,MATCH('ENUMERACION DE ALOJAMIENTOS'!$B20,Datos!$K$6:$P$6,0),FALSE))</f>
        <v>#N/A</v>
      </c>
      <c r="AF20" s="27" t="e">
        <f>IF(AG20&gt;=AE20,"Cumple","No cumple")</f>
        <v>#N/A</v>
      </c>
      <c r="AG20" s="11"/>
      <c r="AH20" s="11" t="s">
        <v>61</v>
      </c>
      <c r="AI20" s="27" t="e">
        <f>IF(AND(COUNTIF(Z20:AD20,"DOBLE")&gt;=1,AH20="DOBLE",$B$20="2 LLAVES"),8,VLOOKUP(AH20,Datos!$K$6:$P$9,MATCH('ENUMERACION DE ALOJAMIENTOS'!$B20,Datos!$K$6:$P$6,0),FALSE))</f>
        <v>#N/A</v>
      </c>
      <c r="AJ20" s="27" t="e">
        <f>IF(AK20&gt;=AI20,"Cumple","No cumple")</f>
        <v>#N/A</v>
      </c>
      <c r="AK20" s="11"/>
      <c r="AL20" s="11" t="s">
        <v>61</v>
      </c>
      <c r="AM20" s="27" t="e">
        <f>IF(AND(COUNTIF(Z20:AH20,"DOBLE")&gt;=1,AL20="DOBLE",$B$20="2 LLAVES"),8,VLOOKUP(AL20,Datos!$K$6:$P$9,MATCH('ENUMERACION DE ALOJAMIENTOS'!$B20,Datos!$K$6:$P$6,0),FALSE))</f>
        <v>#N/A</v>
      </c>
      <c r="AN20" s="27" t="e">
        <f>IF(AO20&gt;=AM20,"Cumple","No cumple")</f>
        <v>#N/A</v>
      </c>
      <c r="AO20" s="11"/>
      <c r="AP20" s="11" t="s">
        <v>61</v>
      </c>
      <c r="AQ20" s="27" t="e">
        <f>IF(AND(COUNTIF(Z20:AL20,"DOBLE")&gt;=1,AP20="DOBLE",$B$20="2 LLAVES"),8,VLOOKUP(AP20,Datos!$K$6:$P$9,MATCH('ENUMERACION DE ALOJAMIENTOS'!$B20,Datos!$K$6:$P$6,0),FALSE))</f>
        <v>#N/A</v>
      </c>
      <c r="AR20" s="27" t="e">
        <f>IF(AS20&gt;=AQ20,"Cumple","No cumple")</f>
        <v>#N/A</v>
      </c>
      <c r="AS20" s="11"/>
      <c r="AT20" s="48">
        <f>IFERROR(IF(A20="ESTUDIO",BA20,IF(OR(V20=1,V20=""),MIN(Y20,W20),X20)),0)</f>
        <v>0</v>
      </c>
      <c r="AU20" s="32">
        <v>0</v>
      </c>
      <c r="AV20" s="27" t="e">
        <f>IF(((VLOOKUP($AV$19,Datos!$K$6:$P$9,MATCH('ENUMERACION DE ALOJAMIENTOS'!$B20,Datos!$K$6:$P$6,0),FALSE))*AT20)&lt;10,10,((VLOOKUP($AV$19,Datos!$K$6:$P$9,MATCH('ENUMERACION DE ALOJAMIENTOS'!$B20,Datos!$K$6:$P$6,0),FALSE))*AT20))</f>
        <v>#N/A</v>
      </c>
      <c r="AW20" s="27" t="e">
        <f>VLOOKUP($AW$19,Datos!$K$6:$P$10,MATCH('ENUMERACION DE ALOJAMIENTOS'!$B20,Datos!$K$6:$P$6,0),FALSE)</f>
        <v>#N/A</v>
      </c>
      <c r="AX20" s="27" t="str">
        <f>IF($A20&lt;&gt;"APARTAMENTO","",IF(AU20&lt;AV20,"No cumple",""))</f>
        <v/>
      </c>
      <c r="AY20" s="27" t="str">
        <f>IF($A20&lt;&gt;"ESTUDIO","",IF(AU20&lt;AW20,"No cumple",""))</f>
        <v/>
      </c>
      <c r="AZ20" s="28">
        <f>IF(A20="ESTUDIO",2,IF(COUNTIF(Z20:AP20,"DOBLE")=1,2,AT20/2))</f>
        <v>0</v>
      </c>
      <c r="BA20" s="50">
        <f>IFERROR(ROUNDDOWN(AZ20,0),0)</f>
        <v>0</v>
      </c>
      <c r="BB20" s="52" t="s">
        <v>65</v>
      </c>
      <c r="BC20" s="46" t="s">
        <v>4</v>
      </c>
      <c r="BD20" s="47" t="str">
        <f>IF(AND(BC20="NO",OR(B20="4 LLAVES",B20="5 LLAVES")),"No cumple","")</f>
        <v/>
      </c>
      <c r="BE20" s="46" t="s">
        <v>4</v>
      </c>
      <c r="BF20" s="47" t="str">
        <f>IF(AND(BE20="NO",$B20="5 LLAVES"),"No cumple","")</f>
        <v/>
      </c>
      <c r="BG20" s="46" t="s">
        <v>4</v>
      </c>
      <c r="BH20" s="43" t="str">
        <f>IF(COUNTIF(R20:BG20,"No cumple")&gt;0,"NO CLASIFICABLE",B20)</f>
        <v>Seleccione Categoría</v>
      </c>
      <c r="BI20" s="43"/>
      <c r="BJ20" s="6" t="str">
        <f>IF(AND(OR(A20&lt;&gt;"Seleccione Tipo",B20&lt;&gt;"Seleccione Categoría"),BH20="Seleccione Categoría"),"Es obligatorio para su clasificación rellenar TIPO y CATEGORÍA de apartamento","")</f>
        <v/>
      </c>
    </row>
    <row r="21" spans="1:62" ht="30" x14ac:dyDescent="0.25">
      <c r="A21" s="13" t="s">
        <v>61</v>
      </c>
      <c r="B21" s="15" t="s">
        <v>62</v>
      </c>
      <c r="C21" s="9" t="s">
        <v>63</v>
      </c>
      <c r="D21" s="10" t="str">
        <f t="shared" si="1"/>
        <v>XX</v>
      </c>
      <c r="E21" s="13"/>
      <c r="F21" s="22" t="s">
        <v>64</v>
      </c>
      <c r="G21" s="24">
        <f>IFERROR(VLOOKUP('ENUMERACION DE ALOJAMIENTOS'!F21,Datos!$A$1:$B$47,2,FALSE),"")</f>
        <v>0</v>
      </c>
      <c r="H21" s="22"/>
      <c r="I21" s="26" t="str">
        <f>IFERROR(VLOOKUP('ENUMERACION DE ALOJAMIENTOS'!H21,Datos!$D$2:$F$1070,3,FALSE),"")</f>
        <v/>
      </c>
      <c r="J21" s="13"/>
      <c r="K21" s="14"/>
      <c r="L21" s="14"/>
      <c r="M21" s="14"/>
      <c r="N21" s="14"/>
      <c r="O21" s="14"/>
      <c r="P21" s="14"/>
      <c r="Q21" s="14"/>
      <c r="R21" s="28" t="str">
        <f t="shared" ref="R21:R84" si="2">IF(OR(B21="3 LLAVES",B21="4 LLAVES",B21="5 LLAVES"),1,IF(B21="2 LLAVES",2,""))</f>
        <v/>
      </c>
      <c r="S21" s="28" t="str">
        <f t="shared" ref="S21:S84" si="3">IF(O21="","",IF(AND(OR(T21="NO",T21="Seleccionar"),R21&lt;=O21),"No cumple",""))</f>
        <v/>
      </c>
      <c r="T21" s="14" t="s">
        <v>4</v>
      </c>
      <c r="U21" s="14"/>
      <c r="V21" s="14"/>
      <c r="W21" s="28" t="e">
        <f>VLOOKUP($W$18,Datos!$K$6:$P$11,MATCH('ENUMERACION DE ALOJAMIENTOS'!B21,Datos!$K$6:$P$6,0),FALSE)</f>
        <v>#N/A</v>
      </c>
      <c r="X21" s="28" t="e">
        <f t="shared" ref="X21:X84" si="4">IF(OR(V21=1,V21=""),W21,(SUM(COUNTIF(Z21:AP21,"INDIVIDUAL"),(COUNTIF(Z21:AP21,"DOBLE"))*2)))</f>
        <v>#N/A</v>
      </c>
      <c r="Y21" s="28">
        <f t="shared" ref="Y21:Y84" si="5">SUM(COUNTIF(Z21:AP21,"INDIVIDUAL"),(COUNTIF(Z21:AP21,"DOBLE"))*2)</f>
        <v>0</v>
      </c>
      <c r="Z21" s="14" t="s">
        <v>61</v>
      </c>
      <c r="AA21" s="28" t="e">
        <f>VLOOKUP(Z21,Datos!$K$6:$P$9,MATCH('ENUMERACION DE ALOJAMIENTOS'!$B21,Datos!$K$6:$P$6,0),FALSE)</f>
        <v>#N/A</v>
      </c>
      <c r="AB21" s="28" t="e">
        <f t="shared" ref="AB21:AB84" si="6">IF(AC21&gt;=AA21,"Cumple","No cumple")</f>
        <v>#N/A</v>
      </c>
      <c r="AC21" s="14"/>
      <c r="AD21" s="14" t="s">
        <v>61</v>
      </c>
      <c r="AE21" s="28" t="e">
        <f>IF(AND(AD21="DOBLE",Z21="DOBLE",B21="2 LLAVES"),8,VLOOKUP(AD21,Datos!$K$6:$P$9,MATCH('ENUMERACION DE ALOJAMIENTOS'!$B21,Datos!$K$6:$P$6,0),FALSE))</f>
        <v>#N/A</v>
      </c>
      <c r="AF21" s="28" t="e">
        <f t="shared" ref="AF21:AF84" si="7">IF(AG21&gt;=AE21,"Cumple","No cumple")</f>
        <v>#N/A</v>
      </c>
      <c r="AG21" s="14"/>
      <c r="AH21" s="14" t="s">
        <v>61</v>
      </c>
      <c r="AI21" s="28" t="e">
        <f>IF(AND(COUNTIF(Z21:AD21,"DOBLE")&gt;=1,AH21="DOBLE",$B$20="2 LLAVES"),8,VLOOKUP(AH21,Datos!$K$6:$P$9,MATCH('ENUMERACION DE ALOJAMIENTOS'!$B21,Datos!$K$6:$P$6,0),FALSE))</f>
        <v>#N/A</v>
      </c>
      <c r="AJ21" s="28" t="e">
        <f t="shared" ref="AJ21:AJ84" si="8">IF(AK21&gt;=AI21,"Cumple","No cumple")</f>
        <v>#N/A</v>
      </c>
      <c r="AK21" s="14"/>
      <c r="AL21" s="14" t="s">
        <v>61</v>
      </c>
      <c r="AM21" s="28" t="e">
        <f>IF(AND(COUNTIF(Z21:AH21,"DOBLE")&gt;=1,AL21="DOBLE",$B$20="2 LLAVES"),8,VLOOKUP(AL21,Datos!$K$6:$P$9,MATCH('ENUMERACION DE ALOJAMIENTOS'!$B21,Datos!$K$6:$P$6,0),FALSE))</f>
        <v>#N/A</v>
      </c>
      <c r="AN21" s="28" t="e">
        <f t="shared" ref="AN21:AN84" si="9">IF(AO21&gt;=AM21,"Cumple","No cumple")</f>
        <v>#N/A</v>
      </c>
      <c r="AO21" s="14"/>
      <c r="AP21" s="14" t="s">
        <v>61</v>
      </c>
      <c r="AQ21" s="28" t="e">
        <f>IF(AND(COUNTIF(Z21:AL21,"DOBLE")&gt;=1,AP21="DOBLE",$B$20="2 LLAVES"),8,VLOOKUP(AP21,Datos!$K$6:$P$9,MATCH('ENUMERACION DE ALOJAMIENTOS'!$B21,Datos!$K$6:$P$6,0),FALSE))</f>
        <v>#N/A</v>
      </c>
      <c r="AR21" s="28" t="e">
        <f t="shared" ref="AR21:AR84" si="10">IF(AS21&gt;=AQ21,"Cumple","No cumple")</f>
        <v>#N/A</v>
      </c>
      <c r="AS21" s="14"/>
      <c r="AT21" s="49">
        <f t="shared" ref="AT21:AT84" si="11">IFERROR(IF(A21="ESTUDIO",BA21,IF(OR(V21=1,V21=""),MIN(Y21,W21),X21)),0)</f>
        <v>0</v>
      </c>
      <c r="AU21" s="33">
        <v>0</v>
      </c>
      <c r="AV21" s="28" t="e">
        <f>IF(((VLOOKUP($AV$19,Datos!$K$6:$P$9,MATCH('ENUMERACION DE ALOJAMIENTOS'!$B21,Datos!$K$6:$P$6,0),FALSE))*AT21)&lt;10,10,((VLOOKUP($AV$19,Datos!$K$6:$P$9,MATCH('ENUMERACION DE ALOJAMIENTOS'!$B21,Datos!$K$6:$P$6,0),FALSE))*AT21))</f>
        <v>#N/A</v>
      </c>
      <c r="AW21" s="28" t="e">
        <f>VLOOKUP($AW$19,Datos!$K$6:$P$10,MATCH('ENUMERACION DE ALOJAMIENTOS'!$B21,Datos!$K$6:$P$6,0),FALSE)</f>
        <v>#N/A</v>
      </c>
      <c r="AX21" s="28" t="str">
        <f t="shared" ref="AX21:AX84" si="12">IF($A21&lt;&gt;"APARTAMENTO","",IF(AU21&lt;AV21,"No cumple",""))</f>
        <v/>
      </c>
      <c r="AY21" s="28" t="str">
        <f t="shared" ref="AY21:AY84" si="13">IF($A21&lt;&gt;"ESTUDIO","",IF(AU21&lt;AW21,"No cumple",""))</f>
        <v/>
      </c>
      <c r="AZ21" s="28">
        <f t="shared" ref="AZ21:AZ84" si="14">IF(A21="ESTUDIO",2,IF(COUNTIF(Z21:AP21,"DOBLE")=1,2,AT21/2))</f>
        <v>0</v>
      </c>
      <c r="BA21" s="51">
        <f t="shared" ref="BA21:BA84" si="15">IFERROR(ROUNDDOWN(AZ21,0),0)</f>
        <v>0</v>
      </c>
      <c r="BB21" s="52" t="s">
        <v>65</v>
      </c>
      <c r="BC21" s="46" t="s">
        <v>4</v>
      </c>
      <c r="BD21" s="47" t="str">
        <f t="shared" ref="BD21:BD84" si="16">IF(AND(BC21="NO",OR(B21="4 LLAVES",B21="5 LLAVES")),"No cumple","")</f>
        <v/>
      </c>
      <c r="BE21" s="46" t="s">
        <v>4</v>
      </c>
      <c r="BF21" s="47" t="str">
        <f t="shared" ref="BF21:BF84" si="17">IF(AND(BE21="NO",$B21="5 LLAVES"),"No cumple","")</f>
        <v/>
      </c>
      <c r="BG21" s="46" t="s">
        <v>4</v>
      </c>
      <c r="BH21" s="43" t="str">
        <f t="shared" ref="BH21:BH84" si="18">IF(COUNTIF(R21:BG21,"No cumple")&gt;0,"NO CLASIFICABLE",B21)</f>
        <v>Seleccione Categoría</v>
      </c>
      <c r="BI21" s="43"/>
      <c r="BJ21" s="6" t="str">
        <f t="shared" ref="BJ21:BJ84" si="19">IF(AND(OR(A21&lt;&gt;"Seleccione Tipo",B21&lt;&gt;"Seleccione Categoría"),BH21="Seleccione Categoría"),"Es obligatorio para su clasificación rellenar TIPO y CATEGORÍA de apartamento","")</f>
        <v/>
      </c>
    </row>
    <row r="22" spans="1:62" ht="30" x14ac:dyDescent="0.25">
      <c r="A22" s="13" t="s">
        <v>61</v>
      </c>
      <c r="B22" s="15" t="s">
        <v>62</v>
      </c>
      <c r="C22" s="9" t="s">
        <v>63</v>
      </c>
      <c r="D22" s="10" t="str">
        <f t="shared" si="1"/>
        <v>XX</v>
      </c>
      <c r="E22" s="13"/>
      <c r="F22" s="22" t="s">
        <v>64</v>
      </c>
      <c r="G22" s="24">
        <f>IFERROR(VLOOKUP('ENUMERACION DE ALOJAMIENTOS'!F22,Datos!$A$1:$B$47,2,FALSE),"")</f>
        <v>0</v>
      </c>
      <c r="H22" s="22"/>
      <c r="I22" s="26" t="str">
        <f>IFERROR(VLOOKUP('ENUMERACION DE ALOJAMIENTOS'!H22,Datos!$D$2:$F$1071,3,FALSE),"")</f>
        <v/>
      </c>
      <c r="J22" s="13"/>
      <c r="K22" s="14"/>
      <c r="L22" s="14"/>
      <c r="M22" s="14"/>
      <c r="N22" s="14"/>
      <c r="O22" s="14"/>
      <c r="P22" s="14"/>
      <c r="Q22" s="14"/>
      <c r="R22" s="28" t="str">
        <f t="shared" si="2"/>
        <v/>
      </c>
      <c r="S22" s="28" t="str">
        <f t="shared" si="3"/>
        <v/>
      </c>
      <c r="T22" s="14" t="s">
        <v>4</v>
      </c>
      <c r="U22" s="14"/>
      <c r="V22" s="14"/>
      <c r="W22" s="28" t="e">
        <f>VLOOKUP($W$18,Datos!$K$6:$P$11,MATCH('ENUMERACION DE ALOJAMIENTOS'!B22,Datos!$K$6:$P$6,0),FALSE)</f>
        <v>#N/A</v>
      </c>
      <c r="X22" s="28" t="e">
        <f t="shared" si="4"/>
        <v>#N/A</v>
      </c>
      <c r="Y22" s="28">
        <f t="shared" si="5"/>
        <v>0</v>
      </c>
      <c r="Z22" s="14" t="s">
        <v>61</v>
      </c>
      <c r="AA22" s="28" t="e">
        <f>VLOOKUP(Z22,Datos!$K$6:$P$9,MATCH('ENUMERACION DE ALOJAMIENTOS'!$B22,Datos!$K$6:$P$6,0),FALSE)</f>
        <v>#N/A</v>
      </c>
      <c r="AB22" s="28" t="e">
        <f t="shared" si="6"/>
        <v>#N/A</v>
      </c>
      <c r="AC22" s="14"/>
      <c r="AD22" s="14" t="s">
        <v>61</v>
      </c>
      <c r="AE22" s="28" t="e">
        <f>IF(AND(AD22="DOBLE",Z22="DOBLE",B22="2 LLAVES"),8,VLOOKUP(AD22,Datos!$K$6:$P$9,MATCH('ENUMERACION DE ALOJAMIENTOS'!$B22,Datos!$K$6:$P$6,0),FALSE))</f>
        <v>#N/A</v>
      </c>
      <c r="AF22" s="28" t="e">
        <f t="shared" si="7"/>
        <v>#N/A</v>
      </c>
      <c r="AG22" s="14"/>
      <c r="AH22" s="14" t="s">
        <v>61</v>
      </c>
      <c r="AI22" s="28" t="e">
        <f>IF(AND(COUNTIF(Z22:AD22,"DOBLE")&gt;=1,AH22="DOBLE",$B$20="2 LLAVES"),8,VLOOKUP(AH22,Datos!$K$6:$P$9,MATCH('ENUMERACION DE ALOJAMIENTOS'!$B22,Datos!$K$6:$P$6,0),FALSE))</f>
        <v>#N/A</v>
      </c>
      <c r="AJ22" s="28" t="e">
        <f t="shared" si="8"/>
        <v>#N/A</v>
      </c>
      <c r="AK22" s="14"/>
      <c r="AL22" s="14" t="s">
        <v>61</v>
      </c>
      <c r="AM22" s="28" t="e">
        <f>IF(AND(COUNTIF(Z22:AH22,"DOBLE")&gt;=1,AL22="DOBLE",$B$20="2 LLAVES"),8,VLOOKUP(AL22,Datos!$K$6:$P$9,MATCH('ENUMERACION DE ALOJAMIENTOS'!$B22,Datos!$K$6:$P$6,0),FALSE))</f>
        <v>#N/A</v>
      </c>
      <c r="AN22" s="28" t="e">
        <f t="shared" si="9"/>
        <v>#N/A</v>
      </c>
      <c r="AO22" s="14"/>
      <c r="AP22" s="14" t="s">
        <v>61</v>
      </c>
      <c r="AQ22" s="28" t="e">
        <f>IF(AND(COUNTIF(Z22:AL22,"DOBLE")&gt;=1,AP22="DOBLE",$B$20="2 LLAVES"),8,VLOOKUP(AP22,Datos!$K$6:$P$9,MATCH('ENUMERACION DE ALOJAMIENTOS'!$B22,Datos!$K$6:$P$6,0),FALSE))</f>
        <v>#N/A</v>
      </c>
      <c r="AR22" s="28" t="e">
        <f t="shared" si="10"/>
        <v>#N/A</v>
      </c>
      <c r="AS22" s="14"/>
      <c r="AT22" s="49">
        <f t="shared" si="11"/>
        <v>0</v>
      </c>
      <c r="AU22" s="33">
        <v>0</v>
      </c>
      <c r="AV22" s="28" t="e">
        <f>IF(((VLOOKUP($AV$19,Datos!$K$6:$P$9,MATCH('ENUMERACION DE ALOJAMIENTOS'!$B22,Datos!$K$6:$P$6,0),FALSE))*AT22)&lt;10,10,((VLOOKUP($AV$19,Datos!$K$6:$P$9,MATCH('ENUMERACION DE ALOJAMIENTOS'!$B22,Datos!$K$6:$P$6,0),FALSE))*AT22))</f>
        <v>#N/A</v>
      </c>
      <c r="AW22" s="28" t="e">
        <f>VLOOKUP($AW$19,Datos!$K$6:$P$10,MATCH('ENUMERACION DE ALOJAMIENTOS'!$B22,Datos!$K$6:$P$6,0),FALSE)</f>
        <v>#N/A</v>
      </c>
      <c r="AX22" s="28" t="str">
        <f t="shared" si="12"/>
        <v/>
      </c>
      <c r="AY22" s="28" t="str">
        <f t="shared" si="13"/>
        <v/>
      </c>
      <c r="AZ22" s="28">
        <f t="shared" si="14"/>
        <v>0</v>
      </c>
      <c r="BA22" s="51">
        <f t="shared" si="15"/>
        <v>0</v>
      </c>
      <c r="BB22" s="52" t="s">
        <v>65</v>
      </c>
      <c r="BC22" s="46" t="s">
        <v>4</v>
      </c>
      <c r="BD22" s="47" t="str">
        <f t="shared" si="16"/>
        <v/>
      </c>
      <c r="BE22" s="46" t="s">
        <v>4</v>
      </c>
      <c r="BF22" s="47" t="str">
        <f t="shared" si="17"/>
        <v/>
      </c>
      <c r="BG22" s="46" t="s">
        <v>4</v>
      </c>
      <c r="BH22" s="43" t="str">
        <f t="shared" si="18"/>
        <v>Seleccione Categoría</v>
      </c>
      <c r="BI22" s="43"/>
      <c r="BJ22" s="6" t="str">
        <f t="shared" si="19"/>
        <v/>
      </c>
    </row>
    <row r="23" spans="1:62" ht="30" x14ac:dyDescent="0.25">
      <c r="A23" s="13" t="s">
        <v>61</v>
      </c>
      <c r="B23" s="15" t="s">
        <v>62</v>
      </c>
      <c r="C23" s="9" t="s">
        <v>63</v>
      </c>
      <c r="D23" s="10" t="str">
        <f t="shared" si="1"/>
        <v>XX</v>
      </c>
      <c r="E23" s="13"/>
      <c r="F23" s="22" t="s">
        <v>64</v>
      </c>
      <c r="G23" s="24">
        <f>IFERROR(VLOOKUP('ENUMERACION DE ALOJAMIENTOS'!F23,Datos!$A$1:$B$47,2,FALSE),"")</f>
        <v>0</v>
      </c>
      <c r="H23" s="22"/>
      <c r="I23" s="26" t="str">
        <f>IFERROR(VLOOKUP('ENUMERACION DE ALOJAMIENTOS'!H23,Datos!$D$2:$F$1070,3,FALSE),"")</f>
        <v/>
      </c>
      <c r="J23" s="13"/>
      <c r="K23" s="14"/>
      <c r="L23" s="14"/>
      <c r="M23" s="14"/>
      <c r="N23" s="14"/>
      <c r="O23" s="14"/>
      <c r="P23" s="14"/>
      <c r="Q23" s="14"/>
      <c r="R23" s="28" t="str">
        <f t="shared" si="2"/>
        <v/>
      </c>
      <c r="S23" s="28" t="str">
        <f t="shared" si="3"/>
        <v/>
      </c>
      <c r="T23" s="14" t="s">
        <v>4</v>
      </c>
      <c r="U23" s="14"/>
      <c r="V23" s="14"/>
      <c r="W23" s="28" t="e">
        <f>VLOOKUP($W$18,Datos!$K$6:$P$11,MATCH('ENUMERACION DE ALOJAMIENTOS'!B23,Datos!$K$6:$P$6,0),FALSE)</f>
        <v>#N/A</v>
      </c>
      <c r="X23" s="28" t="e">
        <f t="shared" si="4"/>
        <v>#N/A</v>
      </c>
      <c r="Y23" s="28">
        <f t="shared" si="5"/>
        <v>0</v>
      </c>
      <c r="Z23" s="14" t="s">
        <v>61</v>
      </c>
      <c r="AA23" s="28" t="e">
        <f>VLOOKUP(Z23,Datos!$K$6:$P$9,MATCH('ENUMERACION DE ALOJAMIENTOS'!$B23,Datos!$K$6:$P$6,0),FALSE)</f>
        <v>#N/A</v>
      </c>
      <c r="AB23" s="28" t="e">
        <f t="shared" si="6"/>
        <v>#N/A</v>
      </c>
      <c r="AC23" s="14"/>
      <c r="AD23" s="14" t="s">
        <v>61</v>
      </c>
      <c r="AE23" s="28" t="e">
        <f>IF(AND(AD23="DOBLE",Z23="DOBLE",B23="2 LLAVES"),8,VLOOKUP(AD23,Datos!$K$6:$P$9,MATCH('ENUMERACION DE ALOJAMIENTOS'!$B23,Datos!$K$6:$P$6,0),FALSE))</f>
        <v>#N/A</v>
      </c>
      <c r="AF23" s="28" t="e">
        <f t="shared" si="7"/>
        <v>#N/A</v>
      </c>
      <c r="AG23" s="14"/>
      <c r="AH23" s="14" t="s">
        <v>61</v>
      </c>
      <c r="AI23" s="28" t="e">
        <f>IF(AND(COUNTIF(Z23:AD23,"DOBLE")&gt;=1,AH23="DOBLE",$B$20="2 LLAVES"),8,VLOOKUP(AH23,Datos!$K$6:$P$9,MATCH('ENUMERACION DE ALOJAMIENTOS'!$B23,Datos!$K$6:$P$6,0),FALSE))</f>
        <v>#N/A</v>
      </c>
      <c r="AJ23" s="28" t="e">
        <f t="shared" si="8"/>
        <v>#N/A</v>
      </c>
      <c r="AK23" s="14"/>
      <c r="AL23" s="14" t="s">
        <v>61</v>
      </c>
      <c r="AM23" s="28" t="e">
        <f>IF(AND(COUNTIF(Z23:AH23,"DOBLE")&gt;=1,AL23="DOBLE",$B$20="2 LLAVES"),8,VLOOKUP(AL23,Datos!$K$6:$P$9,MATCH('ENUMERACION DE ALOJAMIENTOS'!$B23,Datos!$K$6:$P$6,0),FALSE))</f>
        <v>#N/A</v>
      </c>
      <c r="AN23" s="28" t="e">
        <f t="shared" si="9"/>
        <v>#N/A</v>
      </c>
      <c r="AO23" s="14"/>
      <c r="AP23" s="14" t="s">
        <v>61</v>
      </c>
      <c r="AQ23" s="28" t="e">
        <f>IF(AND(COUNTIF(Z23:AL23,"DOBLE")&gt;=1,AP23="DOBLE",$B$20="2 LLAVES"),8,VLOOKUP(AP23,Datos!$K$6:$P$9,MATCH('ENUMERACION DE ALOJAMIENTOS'!$B23,Datos!$K$6:$P$6,0),FALSE))</f>
        <v>#N/A</v>
      </c>
      <c r="AR23" s="28" t="e">
        <f t="shared" si="10"/>
        <v>#N/A</v>
      </c>
      <c r="AS23" s="14"/>
      <c r="AT23" s="49">
        <f t="shared" si="11"/>
        <v>0</v>
      </c>
      <c r="AU23" s="33">
        <v>0</v>
      </c>
      <c r="AV23" s="28" t="e">
        <f>IF(((VLOOKUP($AV$19,Datos!$K$6:$P$9,MATCH('ENUMERACION DE ALOJAMIENTOS'!$B23,Datos!$K$6:$P$6,0),FALSE))*AT23)&lt;10,10,((VLOOKUP($AV$19,Datos!$K$6:$P$9,MATCH('ENUMERACION DE ALOJAMIENTOS'!$B23,Datos!$K$6:$P$6,0),FALSE))*AT23))</f>
        <v>#N/A</v>
      </c>
      <c r="AW23" s="28" t="e">
        <f>VLOOKUP($AW$19,Datos!$K$6:$P$10,MATCH('ENUMERACION DE ALOJAMIENTOS'!$B23,Datos!$K$6:$P$6,0),FALSE)</f>
        <v>#N/A</v>
      </c>
      <c r="AX23" s="28" t="str">
        <f t="shared" si="12"/>
        <v/>
      </c>
      <c r="AY23" s="28" t="str">
        <f t="shared" si="13"/>
        <v/>
      </c>
      <c r="AZ23" s="28">
        <f t="shared" si="14"/>
        <v>0</v>
      </c>
      <c r="BA23" s="51">
        <f t="shared" si="15"/>
        <v>0</v>
      </c>
      <c r="BB23" s="52" t="s">
        <v>65</v>
      </c>
      <c r="BC23" s="46" t="s">
        <v>4</v>
      </c>
      <c r="BD23" s="47" t="str">
        <f t="shared" si="16"/>
        <v/>
      </c>
      <c r="BE23" s="46" t="s">
        <v>4</v>
      </c>
      <c r="BF23" s="47" t="str">
        <f t="shared" si="17"/>
        <v/>
      </c>
      <c r="BG23" s="46" t="s">
        <v>4</v>
      </c>
      <c r="BH23" s="43" t="str">
        <f t="shared" si="18"/>
        <v>Seleccione Categoría</v>
      </c>
      <c r="BI23" s="43"/>
      <c r="BJ23" s="6" t="str">
        <f t="shared" si="19"/>
        <v/>
      </c>
    </row>
    <row r="24" spans="1:62" ht="30" x14ac:dyDescent="0.25">
      <c r="A24" s="13" t="s">
        <v>61</v>
      </c>
      <c r="B24" s="15" t="s">
        <v>62</v>
      </c>
      <c r="C24" s="9" t="s">
        <v>63</v>
      </c>
      <c r="D24" s="10" t="str">
        <f t="shared" si="1"/>
        <v>XX</v>
      </c>
      <c r="E24" s="13"/>
      <c r="F24" s="22" t="s">
        <v>64</v>
      </c>
      <c r="G24" s="24">
        <f>IFERROR(VLOOKUP('ENUMERACION DE ALOJAMIENTOS'!F24,Datos!$A$1:$B$47,2,FALSE),"")</f>
        <v>0</v>
      </c>
      <c r="H24" s="22"/>
      <c r="I24" s="26" t="str">
        <f>IFERROR(VLOOKUP('ENUMERACION DE ALOJAMIENTOS'!H24,Datos!$D$2:$F$1070,3,FALSE),"")</f>
        <v/>
      </c>
      <c r="J24" s="13"/>
      <c r="K24" s="14"/>
      <c r="L24" s="14"/>
      <c r="M24" s="14"/>
      <c r="N24" s="14"/>
      <c r="O24" s="14"/>
      <c r="P24" s="14"/>
      <c r="Q24" s="14"/>
      <c r="R24" s="28" t="str">
        <f t="shared" si="2"/>
        <v/>
      </c>
      <c r="S24" s="28" t="str">
        <f t="shared" si="3"/>
        <v/>
      </c>
      <c r="T24" s="14" t="s">
        <v>4</v>
      </c>
      <c r="U24" s="14"/>
      <c r="V24" s="14"/>
      <c r="W24" s="28" t="e">
        <f>VLOOKUP($W$18,Datos!$K$6:$P$11,MATCH('ENUMERACION DE ALOJAMIENTOS'!B24,Datos!$K$6:$P$6,0),FALSE)</f>
        <v>#N/A</v>
      </c>
      <c r="X24" s="28" t="e">
        <f t="shared" si="4"/>
        <v>#N/A</v>
      </c>
      <c r="Y24" s="28">
        <f t="shared" si="5"/>
        <v>0</v>
      </c>
      <c r="Z24" s="14" t="s">
        <v>61</v>
      </c>
      <c r="AA24" s="28" t="e">
        <f>VLOOKUP(Z24,Datos!$K$6:$P$9,MATCH('ENUMERACION DE ALOJAMIENTOS'!$B24,Datos!$K$6:$P$6,0),FALSE)</f>
        <v>#N/A</v>
      </c>
      <c r="AB24" s="28" t="e">
        <f t="shared" si="6"/>
        <v>#N/A</v>
      </c>
      <c r="AC24" s="14"/>
      <c r="AD24" s="14" t="s">
        <v>61</v>
      </c>
      <c r="AE24" s="28" t="e">
        <f>IF(AND(AD24="DOBLE",Z24="DOBLE",B24="2 LLAVES"),8,VLOOKUP(AD24,Datos!$K$6:$P$9,MATCH('ENUMERACION DE ALOJAMIENTOS'!$B24,Datos!$K$6:$P$6,0),FALSE))</f>
        <v>#N/A</v>
      </c>
      <c r="AF24" s="28" t="e">
        <f t="shared" si="7"/>
        <v>#N/A</v>
      </c>
      <c r="AG24" s="14"/>
      <c r="AH24" s="14" t="s">
        <v>61</v>
      </c>
      <c r="AI24" s="28" t="e">
        <f>IF(AND(COUNTIF(Z24:AD24,"DOBLE")&gt;=1,AH24="DOBLE",$B$20="2 LLAVES"),8,VLOOKUP(AH24,Datos!$K$6:$P$9,MATCH('ENUMERACION DE ALOJAMIENTOS'!$B24,Datos!$K$6:$P$6,0),FALSE))</f>
        <v>#N/A</v>
      </c>
      <c r="AJ24" s="28" t="e">
        <f t="shared" si="8"/>
        <v>#N/A</v>
      </c>
      <c r="AK24" s="14"/>
      <c r="AL24" s="14" t="s">
        <v>61</v>
      </c>
      <c r="AM24" s="28" t="e">
        <f>IF(AND(COUNTIF(Z24:AH24,"DOBLE")&gt;=1,AL24="DOBLE",$B$20="2 LLAVES"),8,VLOOKUP(AL24,Datos!$K$6:$P$9,MATCH('ENUMERACION DE ALOJAMIENTOS'!$B24,Datos!$K$6:$P$6,0),FALSE))</f>
        <v>#N/A</v>
      </c>
      <c r="AN24" s="28" t="e">
        <f t="shared" si="9"/>
        <v>#N/A</v>
      </c>
      <c r="AO24" s="14"/>
      <c r="AP24" s="14" t="s">
        <v>61</v>
      </c>
      <c r="AQ24" s="28" t="e">
        <f>IF(AND(COUNTIF(Z24:AL24,"DOBLE")&gt;=1,AP24="DOBLE",$B$20="2 LLAVES"),8,VLOOKUP(AP24,Datos!$K$6:$P$9,MATCH('ENUMERACION DE ALOJAMIENTOS'!$B24,Datos!$K$6:$P$6,0),FALSE))</f>
        <v>#N/A</v>
      </c>
      <c r="AR24" s="28" t="e">
        <f t="shared" si="10"/>
        <v>#N/A</v>
      </c>
      <c r="AS24" s="14"/>
      <c r="AT24" s="49">
        <f t="shared" si="11"/>
        <v>0</v>
      </c>
      <c r="AU24" s="33">
        <v>0</v>
      </c>
      <c r="AV24" s="28" t="e">
        <f>IF(((VLOOKUP($AV$19,Datos!$K$6:$P$9,MATCH('ENUMERACION DE ALOJAMIENTOS'!$B24,Datos!$K$6:$P$6,0),FALSE))*AT24)&lt;10,10,((VLOOKUP($AV$19,Datos!$K$6:$P$9,MATCH('ENUMERACION DE ALOJAMIENTOS'!$B24,Datos!$K$6:$P$6,0),FALSE))*AT24))</f>
        <v>#N/A</v>
      </c>
      <c r="AW24" s="28" t="e">
        <f>VLOOKUP($AW$19,Datos!$K$6:$P$10,MATCH('ENUMERACION DE ALOJAMIENTOS'!$B24,Datos!$K$6:$P$6,0),FALSE)</f>
        <v>#N/A</v>
      </c>
      <c r="AX24" s="28" t="str">
        <f t="shared" si="12"/>
        <v/>
      </c>
      <c r="AY24" s="28" t="str">
        <f t="shared" si="13"/>
        <v/>
      </c>
      <c r="AZ24" s="28">
        <f t="shared" si="14"/>
        <v>0</v>
      </c>
      <c r="BA24" s="51">
        <f t="shared" si="15"/>
        <v>0</v>
      </c>
      <c r="BB24" s="52" t="s">
        <v>65</v>
      </c>
      <c r="BC24" s="46" t="s">
        <v>4</v>
      </c>
      <c r="BD24" s="47" t="str">
        <f t="shared" si="16"/>
        <v/>
      </c>
      <c r="BE24" s="46" t="s">
        <v>4</v>
      </c>
      <c r="BF24" s="47" t="str">
        <f t="shared" si="17"/>
        <v/>
      </c>
      <c r="BG24" s="46" t="s">
        <v>4</v>
      </c>
      <c r="BH24" s="43" t="str">
        <f t="shared" si="18"/>
        <v>Seleccione Categoría</v>
      </c>
      <c r="BI24" s="43"/>
      <c r="BJ24" s="6" t="str">
        <f t="shared" si="19"/>
        <v/>
      </c>
    </row>
    <row r="25" spans="1:62" ht="30" x14ac:dyDescent="0.25">
      <c r="A25" s="13" t="s">
        <v>61</v>
      </c>
      <c r="B25" s="15" t="s">
        <v>62</v>
      </c>
      <c r="C25" s="9" t="s">
        <v>63</v>
      </c>
      <c r="D25" s="10" t="str">
        <f t="shared" si="1"/>
        <v>XX</v>
      </c>
      <c r="E25" s="13"/>
      <c r="F25" s="22" t="s">
        <v>64</v>
      </c>
      <c r="G25" s="24">
        <f>IFERROR(VLOOKUP('ENUMERACION DE ALOJAMIENTOS'!F25,Datos!$A$1:$B$47,2,FALSE),"")</f>
        <v>0</v>
      </c>
      <c r="H25" s="22"/>
      <c r="I25" s="26" t="str">
        <f>IFERROR(VLOOKUP('ENUMERACION DE ALOJAMIENTOS'!H25,Datos!$D$2:$F$1070,3,FALSE),"")</f>
        <v/>
      </c>
      <c r="J25" s="13"/>
      <c r="K25" s="14"/>
      <c r="L25" s="14"/>
      <c r="M25" s="14"/>
      <c r="N25" s="14"/>
      <c r="O25" s="14"/>
      <c r="P25" s="14"/>
      <c r="Q25" s="14"/>
      <c r="R25" s="28" t="str">
        <f t="shared" si="2"/>
        <v/>
      </c>
      <c r="S25" s="28" t="str">
        <f t="shared" si="3"/>
        <v/>
      </c>
      <c r="T25" s="14" t="s">
        <v>4</v>
      </c>
      <c r="U25" s="14"/>
      <c r="V25" s="14"/>
      <c r="W25" s="28" t="e">
        <f>VLOOKUP($W$18,Datos!$K$6:$P$11,MATCH('ENUMERACION DE ALOJAMIENTOS'!B25,Datos!$K$6:$P$6,0),FALSE)</f>
        <v>#N/A</v>
      </c>
      <c r="X25" s="28" t="e">
        <f t="shared" si="4"/>
        <v>#N/A</v>
      </c>
      <c r="Y25" s="28">
        <f t="shared" si="5"/>
        <v>0</v>
      </c>
      <c r="Z25" s="14" t="s">
        <v>61</v>
      </c>
      <c r="AA25" s="28" t="e">
        <f>VLOOKUP(Z25,Datos!$K$6:$P$9,MATCH('ENUMERACION DE ALOJAMIENTOS'!$B25,Datos!$K$6:$P$6,0),FALSE)</f>
        <v>#N/A</v>
      </c>
      <c r="AB25" s="28" t="e">
        <f t="shared" si="6"/>
        <v>#N/A</v>
      </c>
      <c r="AC25" s="14"/>
      <c r="AD25" s="14" t="s">
        <v>61</v>
      </c>
      <c r="AE25" s="28" t="e">
        <f>IF(AND(AD25="DOBLE",Z25="DOBLE",B25="2 LLAVES"),8,VLOOKUP(AD25,Datos!$K$6:$P$9,MATCH('ENUMERACION DE ALOJAMIENTOS'!$B25,Datos!$K$6:$P$6,0),FALSE))</f>
        <v>#N/A</v>
      </c>
      <c r="AF25" s="28" t="e">
        <f t="shared" si="7"/>
        <v>#N/A</v>
      </c>
      <c r="AG25" s="14"/>
      <c r="AH25" s="14" t="s">
        <v>61</v>
      </c>
      <c r="AI25" s="28" t="e">
        <f>IF(AND(COUNTIF(Z25:AD25,"DOBLE")&gt;=1,AH25="DOBLE",$B$20="2 LLAVES"),8,VLOOKUP(AH25,Datos!$K$6:$P$9,MATCH('ENUMERACION DE ALOJAMIENTOS'!$B25,Datos!$K$6:$P$6,0),FALSE))</f>
        <v>#N/A</v>
      </c>
      <c r="AJ25" s="28" t="e">
        <f t="shared" si="8"/>
        <v>#N/A</v>
      </c>
      <c r="AK25" s="14"/>
      <c r="AL25" s="14" t="s">
        <v>61</v>
      </c>
      <c r="AM25" s="28" t="e">
        <f>IF(AND(COUNTIF(Z25:AH25,"DOBLE")&gt;=1,AL25="DOBLE",$B$20="2 LLAVES"),8,VLOOKUP(AL25,Datos!$K$6:$P$9,MATCH('ENUMERACION DE ALOJAMIENTOS'!$B25,Datos!$K$6:$P$6,0),FALSE))</f>
        <v>#N/A</v>
      </c>
      <c r="AN25" s="28" t="e">
        <f t="shared" si="9"/>
        <v>#N/A</v>
      </c>
      <c r="AO25" s="14"/>
      <c r="AP25" s="14" t="s">
        <v>61</v>
      </c>
      <c r="AQ25" s="28" t="e">
        <f>IF(AND(COUNTIF(Z25:AL25,"DOBLE")&gt;=1,AP25="DOBLE",$B$20="2 LLAVES"),8,VLOOKUP(AP25,Datos!$K$6:$P$9,MATCH('ENUMERACION DE ALOJAMIENTOS'!$B25,Datos!$K$6:$P$6,0),FALSE))</f>
        <v>#N/A</v>
      </c>
      <c r="AR25" s="28" t="e">
        <f t="shared" si="10"/>
        <v>#N/A</v>
      </c>
      <c r="AS25" s="14"/>
      <c r="AT25" s="49">
        <f t="shared" si="11"/>
        <v>0</v>
      </c>
      <c r="AU25" s="33">
        <v>0</v>
      </c>
      <c r="AV25" s="28" t="e">
        <f>IF(((VLOOKUP($AV$19,Datos!$K$6:$P$9,MATCH('ENUMERACION DE ALOJAMIENTOS'!$B25,Datos!$K$6:$P$6,0),FALSE))*AT25)&lt;10,10,((VLOOKUP($AV$19,Datos!$K$6:$P$9,MATCH('ENUMERACION DE ALOJAMIENTOS'!$B25,Datos!$K$6:$P$6,0),FALSE))*AT25))</f>
        <v>#N/A</v>
      </c>
      <c r="AW25" s="28" t="e">
        <f>VLOOKUP($AW$19,Datos!$K$6:$P$10,MATCH('ENUMERACION DE ALOJAMIENTOS'!$B25,Datos!$K$6:$P$6,0),FALSE)</f>
        <v>#N/A</v>
      </c>
      <c r="AX25" s="28" t="str">
        <f t="shared" si="12"/>
        <v/>
      </c>
      <c r="AY25" s="28" t="str">
        <f t="shared" si="13"/>
        <v/>
      </c>
      <c r="AZ25" s="28">
        <f t="shared" si="14"/>
        <v>0</v>
      </c>
      <c r="BA25" s="51">
        <f t="shared" si="15"/>
        <v>0</v>
      </c>
      <c r="BB25" s="52" t="s">
        <v>65</v>
      </c>
      <c r="BC25" s="46" t="s">
        <v>4</v>
      </c>
      <c r="BD25" s="47" t="str">
        <f t="shared" si="16"/>
        <v/>
      </c>
      <c r="BE25" s="46" t="s">
        <v>4</v>
      </c>
      <c r="BF25" s="47" t="str">
        <f t="shared" si="17"/>
        <v/>
      </c>
      <c r="BG25" s="46" t="s">
        <v>4</v>
      </c>
      <c r="BH25" s="43" t="str">
        <f t="shared" si="18"/>
        <v>Seleccione Categoría</v>
      </c>
      <c r="BI25" s="43"/>
      <c r="BJ25" s="6" t="str">
        <f t="shared" si="19"/>
        <v/>
      </c>
    </row>
    <row r="26" spans="1:62" ht="30" x14ac:dyDescent="0.25">
      <c r="A26" s="13" t="s">
        <v>61</v>
      </c>
      <c r="B26" s="15" t="s">
        <v>62</v>
      </c>
      <c r="C26" s="9" t="s">
        <v>63</v>
      </c>
      <c r="D26" s="10" t="str">
        <f t="shared" si="1"/>
        <v>XX</v>
      </c>
      <c r="E26" s="13"/>
      <c r="F26" s="22" t="s">
        <v>64</v>
      </c>
      <c r="G26" s="24">
        <f>IFERROR(VLOOKUP('ENUMERACION DE ALOJAMIENTOS'!F26,Datos!$A$1:$B$47,2,FALSE),"")</f>
        <v>0</v>
      </c>
      <c r="H26" s="22"/>
      <c r="I26" s="26" t="str">
        <f>IFERROR(VLOOKUP('ENUMERACION DE ALOJAMIENTOS'!H26,Datos!$D$2:$F$1070,3,FALSE),"")</f>
        <v/>
      </c>
      <c r="J26" s="13"/>
      <c r="K26" s="14"/>
      <c r="L26" s="14"/>
      <c r="M26" s="14"/>
      <c r="N26" s="14"/>
      <c r="O26" s="14"/>
      <c r="P26" s="14"/>
      <c r="Q26" s="14"/>
      <c r="R26" s="28" t="str">
        <f t="shared" si="2"/>
        <v/>
      </c>
      <c r="S26" s="28" t="str">
        <f t="shared" si="3"/>
        <v/>
      </c>
      <c r="T26" s="14" t="s">
        <v>4</v>
      </c>
      <c r="U26" s="14"/>
      <c r="V26" s="14"/>
      <c r="W26" s="28" t="e">
        <f>VLOOKUP($W$18,Datos!$K$6:$P$11,MATCH('ENUMERACION DE ALOJAMIENTOS'!B26,Datos!$K$6:$P$6,0),FALSE)</f>
        <v>#N/A</v>
      </c>
      <c r="X26" s="28" t="e">
        <f t="shared" si="4"/>
        <v>#N/A</v>
      </c>
      <c r="Y26" s="28">
        <f t="shared" si="5"/>
        <v>0</v>
      </c>
      <c r="Z26" s="14" t="s">
        <v>61</v>
      </c>
      <c r="AA26" s="28" t="e">
        <f>VLOOKUP(Z26,Datos!$K$6:$P$9,MATCH('ENUMERACION DE ALOJAMIENTOS'!$B26,Datos!$K$6:$P$6,0),FALSE)</f>
        <v>#N/A</v>
      </c>
      <c r="AB26" s="28" t="e">
        <f t="shared" si="6"/>
        <v>#N/A</v>
      </c>
      <c r="AC26" s="14"/>
      <c r="AD26" s="14" t="s">
        <v>61</v>
      </c>
      <c r="AE26" s="28" t="e">
        <f>IF(AND(AD26="DOBLE",Z26="DOBLE",B26="2 LLAVES"),8,VLOOKUP(AD26,Datos!$K$6:$P$9,MATCH('ENUMERACION DE ALOJAMIENTOS'!$B26,Datos!$K$6:$P$6,0),FALSE))</f>
        <v>#N/A</v>
      </c>
      <c r="AF26" s="28" t="e">
        <f t="shared" si="7"/>
        <v>#N/A</v>
      </c>
      <c r="AG26" s="14"/>
      <c r="AH26" s="14" t="s">
        <v>61</v>
      </c>
      <c r="AI26" s="28" t="e">
        <f>IF(AND(COUNTIF(Z26:AD26,"DOBLE")&gt;=1,AH26="DOBLE",$B$20="2 LLAVES"),8,VLOOKUP(AH26,Datos!$K$6:$P$9,MATCH('ENUMERACION DE ALOJAMIENTOS'!$B26,Datos!$K$6:$P$6,0),FALSE))</f>
        <v>#N/A</v>
      </c>
      <c r="AJ26" s="28" t="e">
        <f t="shared" si="8"/>
        <v>#N/A</v>
      </c>
      <c r="AK26" s="14"/>
      <c r="AL26" s="14" t="s">
        <v>61</v>
      </c>
      <c r="AM26" s="28" t="e">
        <f>IF(AND(COUNTIF(Z26:AH26,"DOBLE")&gt;=1,AL26="DOBLE",$B$20="2 LLAVES"),8,VLOOKUP(AL26,Datos!$K$6:$P$9,MATCH('ENUMERACION DE ALOJAMIENTOS'!$B26,Datos!$K$6:$P$6,0),FALSE))</f>
        <v>#N/A</v>
      </c>
      <c r="AN26" s="28" t="e">
        <f t="shared" si="9"/>
        <v>#N/A</v>
      </c>
      <c r="AO26" s="14"/>
      <c r="AP26" s="14" t="s">
        <v>61</v>
      </c>
      <c r="AQ26" s="28" t="e">
        <f>IF(AND(COUNTIF(Z26:AL26,"DOBLE")&gt;=1,AP26="DOBLE",$B$20="2 LLAVES"),8,VLOOKUP(AP26,Datos!$K$6:$P$9,MATCH('ENUMERACION DE ALOJAMIENTOS'!$B26,Datos!$K$6:$P$6,0),FALSE))</f>
        <v>#N/A</v>
      </c>
      <c r="AR26" s="28" t="e">
        <f t="shared" si="10"/>
        <v>#N/A</v>
      </c>
      <c r="AS26" s="14"/>
      <c r="AT26" s="49">
        <f t="shared" si="11"/>
        <v>0</v>
      </c>
      <c r="AU26" s="33">
        <v>0</v>
      </c>
      <c r="AV26" s="28" t="e">
        <f>IF(((VLOOKUP($AV$19,Datos!$K$6:$P$9,MATCH('ENUMERACION DE ALOJAMIENTOS'!$B26,Datos!$K$6:$P$6,0),FALSE))*AT26)&lt;10,10,((VLOOKUP($AV$19,Datos!$K$6:$P$9,MATCH('ENUMERACION DE ALOJAMIENTOS'!$B26,Datos!$K$6:$P$6,0),FALSE))*AT26))</f>
        <v>#N/A</v>
      </c>
      <c r="AW26" s="28" t="e">
        <f>VLOOKUP($AW$19,Datos!$K$6:$P$10,MATCH('ENUMERACION DE ALOJAMIENTOS'!$B26,Datos!$K$6:$P$6,0),FALSE)</f>
        <v>#N/A</v>
      </c>
      <c r="AX26" s="28" t="str">
        <f t="shared" si="12"/>
        <v/>
      </c>
      <c r="AY26" s="28" t="str">
        <f t="shared" si="13"/>
        <v/>
      </c>
      <c r="AZ26" s="28">
        <f t="shared" si="14"/>
        <v>0</v>
      </c>
      <c r="BA26" s="51">
        <f t="shared" si="15"/>
        <v>0</v>
      </c>
      <c r="BB26" s="52" t="s">
        <v>65</v>
      </c>
      <c r="BC26" s="46" t="s">
        <v>4</v>
      </c>
      <c r="BD26" s="47" t="str">
        <f t="shared" si="16"/>
        <v/>
      </c>
      <c r="BE26" s="46" t="s">
        <v>4</v>
      </c>
      <c r="BF26" s="47" t="str">
        <f t="shared" si="17"/>
        <v/>
      </c>
      <c r="BG26" s="46" t="s">
        <v>4</v>
      </c>
      <c r="BH26" s="43" t="str">
        <f t="shared" si="18"/>
        <v>Seleccione Categoría</v>
      </c>
      <c r="BI26" s="43"/>
      <c r="BJ26" s="6" t="str">
        <f t="shared" si="19"/>
        <v/>
      </c>
    </row>
    <row r="27" spans="1:62" ht="30" x14ac:dyDescent="0.25">
      <c r="A27" s="13" t="s">
        <v>61</v>
      </c>
      <c r="B27" s="15" t="s">
        <v>62</v>
      </c>
      <c r="C27" s="9" t="s">
        <v>63</v>
      </c>
      <c r="D27" s="10" t="str">
        <f t="shared" si="1"/>
        <v>XX</v>
      </c>
      <c r="E27" s="13"/>
      <c r="F27" s="22" t="s">
        <v>64</v>
      </c>
      <c r="G27" s="24">
        <f>IFERROR(VLOOKUP('ENUMERACION DE ALOJAMIENTOS'!F27,Datos!$A$1:$B$47,2,FALSE),"")</f>
        <v>0</v>
      </c>
      <c r="H27" s="22"/>
      <c r="I27" s="26" t="str">
        <f>IFERROR(VLOOKUP('ENUMERACION DE ALOJAMIENTOS'!H27,Datos!$D$2:$F$1070,3,FALSE),"")</f>
        <v/>
      </c>
      <c r="J27" s="13"/>
      <c r="K27" s="14"/>
      <c r="L27" s="14"/>
      <c r="M27" s="14"/>
      <c r="N27" s="14"/>
      <c r="O27" s="14"/>
      <c r="P27" s="14"/>
      <c r="Q27" s="14"/>
      <c r="R27" s="28" t="str">
        <f t="shared" si="2"/>
        <v/>
      </c>
      <c r="S27" s="28" t="str">
        <f t="shared" si="3"/>
        <v/>
      </c>
      <c r="T27" s="14" t="s">
        <v>4</v>
      </c>
      <c r="U27" s="14"/>
      <c r="V27" s="14"/>
      <c r="W27" s="28" t="e">
        <f>VLOOKUP($W$18,Datos!$K$6:$P$11,MATCH('ENUMERACION DE ALOJAMIENTOS'!B27,Datos!$K$6:$P$6,0),FALSE)</f>
        <v>#N/A</v>
      </c>
      <c r="X27" s="28" t="e">
        <f t="shared" si="4"/>
        <v>#N/A</v>
      </c>
      <c r="Y27" s="28">
        <f t="shared" si="5"/>
        <v>0</v>
      </c>
      <c r="Z27" s="14" t="s">
        <v>61</v>
      </c>
      <c r="AA27" s="28" t="e">
        <f>VLOOKUP(Z27,Datos!$K$6:$P$9,MATCH('ENUMERACION DE ALOJAMIENTOS'!$B27,Datos!$K$6:$P$6,0),FALSE)</f>
        <v>#N/A</v>
      </c>
      <c r="AB27" s="28" t="e">
        <f t="shared" si="6"/>
        <v>#N/A</v>
      </c>
      <c r="AC27" s="14"/>
      <c r="AD27" s="14" t="s">
        <v>61</v>
      </c>
      <c r="AE27" s="28" t="e">
        <f>IF(AND(AD27="DOBLE",Z27="DOBLE",B27="2 LLAVES"),8,VLOOKUP(AD27,Datos!$K$6:$P$9,MATCH('ENUMERACION DE ALOJAMIENTOS'!$B27,Datos!$K$6:$P$6,0),FALSE))</f>
        <v>#N/A</v>
      </c>
      <c r="AF27" s="28" t="e">
        <f t="shared" si="7"/>
        <v>#N/A</v>
      </c>
      <c r="AG27" s="14"/>
      <c r="AH27" s="14" t="s">
        <v>61</v>
      </c>
      <c r="AI27" s="28" t="e">
        <f>IF(AND(COUNTIF(Z27:AD27,"DOBLE")&gt;=1,AH27="DOBLE",$B$20="2 LLAVES"),8,VLOOKUP(AH27,Datos!$K$6:$P$9,MATCH('ENUMERACION DE ALOJAMIENTOS'!$B27,Datos!$K$6:$P$6,0),FALSE))</f>
        <v>#N/A</v>
      </c>
      <c r="AJ27" s="28" t="e">
        <f t="shared" si="8"/>
        <v>#N/A</v>
      </c>
      <c r="AK27" s="14"/>
      <c r="AL27" s="14" t="s">
        <v>61</v>
      </c>
      <c r="AM27" s="28" t="e">
        <f>IF(AND(COUNTIF(Z27:AH27,"DOBLE")&gt;=1,AL27="DOBLE",$B$20="2 LLAVES"),8,VLOOKUP(AL27,Datos!$K$6:$P$9,MATCH('ENUMERACION DE ALOJAMIENTOS'!$B27,Datos!$K$6:$P$6,0),FALSE))</f>
        <v>#N/A</v>
      </c>
      <c r="AN27" s="28" t="e">
        <f t="shared" si="9"/>
        <v>#N/A</v>
      </c>
      <c r="AO27" s="14"/>
      <c r="AP27" s="14" t="s">
        <v>61</v>
      </c>
      <c r="AQ27" s="28" t="e">
        <f>IF(AND(COUNTIF(Z27:AL27,"DOBLE")&gt;=1,AP27="DOBLE",$B$20="2 LLAVES"),8,VLOOKUP(AP27,Datos!$K$6:$P$9,MATCH('ENUMERACION DE ALOJAMIENTOS'!$B27,Datos!$K$6:$P$6,0),FALSE))</f>
        <v>#N/A</v>
      </c>
      <c r="AR27" s="28" t="e">
        <f t="shared" si="10"/>
        <v>#N/A</v>
      </c>
      <c r="AS27" s="14"/>
      <c r="AT27" s="49">
        <f t="shared" si="11"/>
        <v>0</v>
      </c>
      <c r="AU27" s="33">
        <v>0</v>
      </c>
      <c r="AV27" s="28" t="e">
        <f>IF(((VLOOKUP($AV$19,Datos!$K$6:$P$9,MATCH('ENUMERACION DE ALOJAMIENTOS'!$B27,Datos!$K$6:$P$6,0),FALSE))*AT27)&lt;10,10,((VLOOKUP($AV$19,Datos!$K$6:$P$9,MATCH('ENUMERACION DE ALOJAMIENTOS'!$B27,Datos!$K$6:$P$6,0),FALSE))*AT27))</f>
        <v>#N/A</v>
      </c>
      <c r="AW27" s="28" t="e">
        <f>VLOOKUP($AW$19,Datos!$K$6:$P$10,MATCH('ENUMERACION DE ALOJAMIENTOS'!$B27,Datos!$K$6:$P$6,0),FALSE)</f>
        <v>#N/A</v>
      </c>
      <c r="AX27" s="28" t="str">
        <f t="shared" si="12"/>
        <v/>
      </c>
      <c r="AY27" s="28" t="str">
        <f t="shared" si="13"/>
        <v/>
      </c>
      <c r="AZ27" s="28">
        <f t="shared" si="14"/>
        <v>0</v>
      </c>
      <c r="BA27" s="51">
        <f t="shared" si="15"/>
        <v>0</v>
      </c>
      <c r="BB27" s="52" t="s">
        <v>65</v>
      </c>
      <c r="BC27" s="46" t="s">
        <v>4</v>
      </c>
      <c r="BD27" s="47" t="str">
        <f t="shared" si="16"/>
        <v/>
      </c>
      <c r="BE27" s="46" t="s">
        <v>4</v>
      </c>
      <c r="BF27" s="47" t="str">
        <f t="shared" si="17"/>
        <v/>
      </c>
      <c r="BG27" s="46" t="s">
        <v>4</v>
      </c>
      <c r="BH27" s="43" t="str">
        <f t="shared" si="18"/>
        <v>Seleccione Categoría</v>
      </c>
      <c r="BI27" s="43"/>
      <c r="BJ27" s="6" t="str">
        <f t="shared" si="19"/>
        <v/>
      </c>
    </row>
    <row r="28" spans="1:62" ht="30" x14ac:dyDescent="0.25">
      <c r="A28" s="13" t="s">
        <v>61</v>
      </c>
      <c r="B28" s="15" t="s">
        <v>62</v>
      </c>
      <c r="C28" s="9" t="s">
        <v>63</v>
      </c>
      <c r="D28" s="10" t="str">
        <f t="shared" si="1"/>
        <v>XX</v>
      </c>
      <c r="E28" s="13"/>
      <c r="F28" s="22" t="s">
        <v>64</v>
      </c>
      <c r="G28" s="24">
        <f>IFERROR(VLOOKUP('ENUMERACION DE ALOJAMIENTOS'!F28,Datos!$A$1:$B$47,2,FALSE),"")</f>
        <v>0</v>
      </c>
      <c r="H28" s="22"/>
      <c r="I28" s="26" t="str">
        <f>IFERROR(VLOOKUP('ENUMERACION DE ALOJAMIENTOS'!H28,Datos!$D$2:$F$1070,3,FALSE),"")</f>
        <v/>
      </c>
      <c r="J28" s="13"/>
      <c r="K28" s="14"/>
      <c r="L28" s="14"/>
      <c r="M28" s="14"/>
      <c r="N28" s="14"/>
      <c r="O28" s="14"/>
      <c r="P28" s="14"/>
      <c r="Q28" s="14"/>
      <c r="R28" s="28" t="str">
        <f t="shared" si="2"/>
        <v/>
      </c>
      <c r="S28" s="28" t="str">
        <f t="shared" si="3"/>
        <v/>
      </c>
      <c r="T28" s="14" t="s">
        <v>4</v>
      </c>
      <c r="U28" s="14"/>
      <c r="V28" s="14"/>
      <c r="W28" s="28" t="e">
        <f>VLOOKUP($W$18,Datos!$K$6:$P$11,MATCH('ENUMERACION DE ALOJAMIENTOS'!B28,Datos!$K$6:$P$6,0),FALSE)</f>
        <v>#N/A</v>
      </c>
      <c r="X28" s="28" t="e">
        <f t="shared" si="4"/>
        <v>#N/A</v>
      </c>
      <c r="Y28" s="28">
        <f t="shared" si="5"/>
        <v>0</v>
      </c>
      <c r="Z28" s="14" t="s">
        <v>61</v>
      </c>
      <c r="AA28" s="28" t="e">
        <f>VLOOKUP(Z28,Datos!$K$6:$P$9,MATCH('ENUMERACION DE ALOJAMIENTOS'!$B28,Datos!$K$6:$P$6,0),FALSE)</f>
        <v>#N/A</v>
      </c>
      <c r="AB28" s="28" t="e">
        <f t="shared" si="6"/>
        <v>#N/A</v>
      </c>
      <c r="AC28" s="14"/>
      <c r="AD28" s="14" t="s">
        <v>61</v>
      </c>
      <c r="AE28" s="28" t="e">
        <f>IF(AND(AD28="DOBLE",Z28="DOBLE",B28="2 LLAVES"),8,VLOOKUP(AD28,Datos!$K$6:$P$9,MATCH('ENUMERACION DE ALOJAMIENTOS'!$B28,Datos!$K$6:$P$6,0),FALSE))</f>
        <v>#N/A</v>
      </c>
      <c r="AF28" s="28" t="e">
        <f t="shared" si="7"/>
        <v>#N/A</v>
      </c>
      <c r="AG28" s="14"/>
      <c r="AH28" s="14" t="s">
        <v>61</v>
      </c>
      <c r="AI28" s="28" t="e">
        <f>IF(AND(COUNTIF(Z28:AD28,"DOBLE")&gt;=1,AH28="DOBLE",$B$20="2 LLAVES"),8,VLOOKUP(AH28,Datos!$K$6:$P$9,MATCH('ENUMERACION DE ALOJAMIENTOS'!$B28,Datos!$K$6:$P$6,0),FALSE))</f>
        <v>#N/A</v>
      </c>
      <c r="AJ28" s="28" t="e">
        <f t="shared" si="8"/>
        <v>#N/A</v>
      </c>
      <c r="AK28" s="14"/>
      <c r="AL28" s="14" t="s">
        <v>61</v>
      </c>
      <c r="AM28" s="28" t="e">
        <f>IF(AND(COUNTIF(Z28:AH28,"DOBLE")&gt;=1,AL28="DOBLE",$B$20="2 LLAVES"),8,VLOOKUP(AL28,Datos!$K$6:$P$9,MATCH('ENUMERACION DE ALOJAMIENTOS'!$B28,Datos!$K$6:$P$6,0),FALSE))</f>
        <v>#N/A</v>
      </c>
      <c r="AN28" s="28" t="e">
        <f t="shared" si="9"/>
        <v>#N/A</v>
      </c>
      <c r="AO28" s="14"/>
      <c r="AP28" s="14" t="s">
        <v>61</v>
      </c>
      <c r="AQ28" s="28" t="e">
        <f>IF(AND(COUNTIF(Z28:AL28,"DOBLE")&gt;=1,AP28="DOBLE",$B$20="2 LLAVES"),8,VLOOKUP(AP28,Datos!$K$6:$P$9,MATCH('ENUMERACION DE ALOJAMIENTOS'!$B28,Datos!$K$6:$P$6,0),FALSE))</f>
        <v>#N/A</v>
      </c>
      <c r="AR28" s="28" t="e">
        <f t="shared" si="10"/>
        <v>#N/A</v>
      </c>
      <c r="AS28" s="14"/>
      <c r="AT28" s="49">
        <f t="shared" si="11"/>
        <v>0</v>
      </c>
      <c r="AU28" s="33">
        <v>0</v>
      </c>
      <c r="AV28" s="28" t="e">
        <f>IF(((VLOOKUP($AV$19,Datos!$K$6:$P$9,MATCH('ENUMERACION DE ALOJAMIENTOS'!$B28,Datos!$K$6:$P$6,0),FALSE))*AT28)&lt;10,10,((VLOOKUP($AV$19,Datos!$K$6:$P$9,MATCH('ENUMERACION DE ALOJAMIENTOS'!$B28,Datos!$K$6:$P$6,0),FALSE))*AT28))</f>
        <v>#N/A</v>
      </c>
      <c r="AW28" s="28" t="e">
        <f>VLOOKUP($AW$19,Datos!$K$6:$P$10,MATCH('ENUMERACION DE ALOJAMIENTOS'!$B28,Datos!$K$6:$P$6,0),FALSE)</f>
        <v>#N/A</v>
      </c>
      <c r="AX28" s="28" t="str">
        <f t="shared" si="12"/>
        <v/>
      </c>
      <c r="AY28" s="28" t="str">
        <f t="shared" si="13"/>
        <v/>
      </c>
      <c r="AZ28" s="28">
        <f t="shared" si="14"/>
        <v>0</v>
      </c>
      <c r="BA28" s="51">
        <f t="shared" si="15"/>
        <v>0</v>
      </c>
      <c r="BB28" s="52" t="s">
        <v>65</v>
      </c>
      <c r="BC28" s="46" t="s">
        <v>4</v>
      </c>
      <c r="BD28" s="47" t="str">
        <f t="shared" si="16"/>
        <v/>
      </c>
      <c r="BE28" s="46" t="s">
        <v>4</v>
      </c>
      <c r="BF28" s="47" t="str">
        <f t="shared" si="17"/>
        <v/>
      </c>
      <c r="BG28" s="46" t="s">
        <v>4</v>
      </c>
      <c r="BH28" s="43" t="str">
        <f t="shared" si="18"/>
        <v>Seleccione Categoría</v>
      </c>
      <c r="BI28" s="43"/>
      <c r="BJ28" s="6" t="str">
        <f t="shared" si="19"/>
        <v/>
      </c>
    </row>
    <row r="29" spans="1:62" ht="30" x14ac:dyDescent="0.25">
      <c r="A29" s="13" t="s">
        <v>61</v>
      </c>
      <c r="B29" s="15" t="s">
        <v>62</v>
      </c>
      <c r="C29" s="9" t="s">
        <v>63</v>
      </c>
      <c r="D29" s="10" t="str">
        <f t="shared" si="1"/>
        <v>XX</v>
      </c>
      <c r="E29" s="13"/>
      <c r="F29" s="22" t="s">
        <v>64</v>
      </c>
      <c r="G29" s="24">
        <f>IFERROR(VLOOKUP('ENUMERACION DE ALOJAMIENTOS'!F29,Datos!$A$1:$B$47,2,FALSE),"")</f>
        <v>0</v>
      </c>
      <c r="H29" s="22"/>
      <c r="I29" s="26" t="str">
        <f>IFERROR(VLOOKUP('ENUMERACION DE ALOJAMIENTOS'!H29,Datos!$D$2:$F$1070,3,FALSE),"")</f>
        <v/>
      </c>
      <c r="J29" s="13"/>
      <c r="K29" s="14"/>
      <c r="L29" s="14"/>
      <c r="M29" s="14"/>
      <c r="N29" s="14"/>
      <c r="O29" s="14"/>
      <c r="P29" s="14"/>
      <c r="Q29" s="14"/>
      <c r="R29" s="28" t="str">
        <f t="shared" si="2"/>
        <v/>
      </c>
      <c r="S29" s="28" t="str">
        <f t="shared" si="3"/>
        <v/>
      </c>
      <c r="T29" s="14" t="s">
        <v>4</v>
      </c>
      <c r="U29" s="14"/>
      <c r="V29" s="14"/>
      <c r="W29" s="28" t="e">
        <f>VLOOKUP($W$18,Datos!$K$6:$P$11,MATCH('ENUMERACION DE ALOJAMIENTOS'!B29,Datos!$K$6:$P$6,0),FALSE)</f>
        <v>#N/A</v>
      </c>
      <c r="X29" s="28" t="e">
        <f t="shared" si="4"/>
        <v>#N/A</v>
      </c>
      <c r="Y29" s="28">
        <f t="shared" si="5"/>
        <v>0</v>
      </c>
      <c r="Z29" s="14" t="s">
        <v>61</v>
      </c>
      <c r="AA29" s="28" t="e">
        <f>VLOOKUP(Z29,Datos!$K$6:$P$9,MATCH('ENUMERACION DE ALOJAMIENTOS'!$B29,Datos!$K$6:$P$6,0),FALSE)</f>
        <v>#N/A</v>
      </c>
      <c r="AB29" s="28" t="e">
        <f t="shared" si="6"/>
        <v>#N/A</v>
      </c>
      <c r="AC29" s="14"/>
      <c r="AD29" s="14" t="s">
        <v>61</v>
      </c>
      <c r="AE29" s="28" t="e">
        <f>IF(AND(AD29="DOBLE",Z29="DOBLE",B29="2 LLAVES"),8,VLOOKUP(AD29,Datos!$K$6:$P$9,MATCH('ENUMERACION DE ALOJAMIENTOS'!$B29,Datos!$K$6:$P$6,0),FALSE))</f>
        <v>#N/A</v>
      </c>
      <c r="AF29" s="28" t="e">
        <f t="shared" si="7"/>
        <v>#N/A</v>
      </c>
      <c r="AG29" s="14"/>
      <c r="AH29" s="14" t="s">
        <v>61</v>
      </c>
      <c r="AI29" s="28" t="e">
        <f>IF(AND(COUNTIF(Z29:AD29,"DOBLE")&gt;=1,AH29="DOBLE",$B$20="2 LLAVES"),8,VLOOKUP(AH29,Datos!$K$6:$P$9,MATCH('ENUMERACION DE ALOJAMIENTOS'!$B29,Datos!$K$6:$P$6,0),FALSE))</f>
        <v>#N/A</v>
      </c>
      <c r="AJ29" s="28" t="e">
        <f t="shared" si="8"/>
        <v>#N/A</v>
      </c>
      <c r="AK29" s="14"/>
      <c r="AL29" s="14" t="s">
        <v>61</v>
      </c>
      <c r="AM29" s="28" t="e">
        <f>IF(AND(COUNTIF(Z29:AH29,"DOBLE")&gt;=1,AL29="DOBLE",$B$20="2 LLAVES"),8,VLOOKUP(AL29,Datos!$K$6:$P$9,MATCH('ENUMERACION DE ALOJAMIENTOS'!$B29,Datos!$K$6:$P$6,0),FALSE))</f>
        <v>#N/A</v>
      </c>
      <c r="AN29" s="28" t="e">
        <f t="shared" si="9"/>
        <v>#N/A</v>
      </c>
      <c r="AO29" s="14"/>
      <c r="AP29" s="14" t="s">
        <v>61</v>
      </c>
      <c r="AQ29" s="28" t="e">
        <f>IF(AND(COUNTIF(Z29:AL29,"DOBLE")&gt;=1,AP29="DOBLE",$B$20="2 LLAVES"),8,VLOOKUP(AP29,Datos!$K$6:$P$9,MATCH('ENUMERACION DE ALOJAMIENTOS'!$B29,Datos!$K$6:$P$6,0),FALSE))</f>
        <v>#N/A</v>
      </c>
      <c r="AR29" s="28" t="e">
        <f t="shared" si="10"/>
        <v>#N/A</v>
      </c>
      <c r="AS29" s="14"/>
      <c r="AT29" s="49">
        <f t="shared" si="11"/>
        <v>0</v>
      </c>
      <c r="AU29" s="33">
        <v>0</v>
      </c>
      <c r="AV29" s="28" t="e">
        <f>IF(((VLOOKUP($AV$19,Datos!$K$6:$P$9,MATCH('ENUMERACION DE ALOJAMIENTOS'!$B29,Datos!$K$6:$P$6,0),FALSE))*AT29)&lt;10,10,((VLOOKUP($AV$19,Datos!$K$6:$P$9,MATCH('ENUMERACION DE ALOJAMIENTOS'!$B29,Datos!$K$6:$P$6,0),FALSE))*AT29))</f>
        <v>#N/A</v>
      </c>
      <c r="AW29" s="28" t="e">
        <f>VLOOKUP($AW$19,Datos!$K$6:$P$10,MATCH('ENUMERACION DE ALOJAMIENTOS'!$B29,Datos!$K$6:$P$6,0),FALSE)</f>
        <v>#N/A</v>
      </c>
      <c r="AX29" s="28" t="str">
        <f t="shared" si="12"/>
        <v/>
      </c>
      <c r="AY29" s="28" t="str">
        <f t="shared" si="13"/>
        <v/>
      </c>
      <c r="AZ29" s="28">
        <f t="shared" si="14"/>
        <v>0</v>
      </c>
      <c r="BA29" s="51">
        <f t="shared" si="15"/>
        <v>0</v>
      </c>
      <c r="BB29" s="52" t="s">
        <v>65</v>
      </c>
      <c r="BC29" s="46" t="s">
        <v>4</v>
      </c>
      <c r="BD29" s="47" t="str">
        <f t="shared" si="16"/>
        <v/>
      </c>
      <c r="BE29" s="46" t="s">
        <v>4</v>
      </c>
      <c r="BF29" s="47" t="str">
        <f t="shared" si="17"/>
        <v/>
      </c>
      <c r="BG29" s="46" t="s">
        <v>4</v>
      </c>
      <c r="BH29" s="43" t="str">
        <f t="shared" si="18"/>
        <v>Seleccione Categoría</v>
      </c>
      <c r="BI29" s="43"/>
      <c r="BJ29" s="6" t="str">
        <f t="shared" si="19"/>
        <v/>
      </c>
    </row>
    <row r="30" spans="1:62" ht="30" x14ac:dyDescent="0.25">
      <c r="A30" s="13" t="s">
        <v>61</v>
      </c>
      <c r="B30" s="15" t="s">
        <v>62</v>
      </c>
      <c r="C30" s="9" t="s">
        <v>63</v>
      </c>
      <c r="D30" s="10" t="str">
        <f t="shared" si="1"/>
        <v>XX</v>
      </c>
      <c r="E30" s="13"/>
      <c r="F30" s="22" t="s">
        <v>64</v>
      </c>
      <c r="G30" s="24">
        <f>IFERROR(VLOOKUP('ENUMERACION DE ALOJAMIENTOS'!F30,Datos!$A$1:$B$47,2,FALSE),"")</f>
        <v>0</v>
      </c>
      <c r="H30" s="22"/>
      <c r="I30" s="26" t="str">
        <f>IFERROR(VLOOKUP('ENUMERACION DE ALOJAMIENTOS'!H30,Datos!$D$2:$F$1070,3,FALSE),"")</f>
        <v/>
      </c>
      <c r="J30" s="13"/>
      <c r="K30" s="14"/>
      <c r="L30" s="14"/>
      <c r="M30" s="14"/>
      <c r="N30" s="14"/>
      <c r="O30" s="14"/>
      <c r="P30" s="14"/>
      <c r="Q30" s="14"/>
      <c r="R30" s="28" t="str">
        <f t="shared" si="2"/>
        <v/>
      </c>
      <c r="S30" s="28" t="str">
        <f t="shared" si="3"/>
        <v/>
      </c>
      <c r="T30" s="14" t="s">
        <v>4</v>
      </c>
      <c r="U30" s="14"/>
      <c r="V30" s="14"/>
      <c r="W30" s="28" t="e">
        <f>VLOOKUP($W$18,Datos!$K$6:$P$11,MATCH('ENUMERACION DE ALOJAMIENTOS'!B30,Datos!$K$6:$P$6,0),FALSE)</f>
        <v>#N/A</v>
      </c>
      <c r="X30" s="28" t="e">
        <f t="shared" si="4"/>
        <v>#N/A</v>
      </c>
      <c r="Y30" s="28">
        <f t="shared" si="5"/>
        <v>0</v>
      </c>
      <c r="Z30" s="14" t="s">
        <v>61</v>
      </c>
      <c r="AA30" s="28" t="e">
        <f>VLOOKUP(Z30,Datos!$K$6:$P$9,MATCH('ENUMERACION DE ALOJAMIENTOS'!$B30,Datos!$K$6:$P$6,0),FALSE)</f>
        <v>#N/A</v>
      </c>
      <c r="AB30" s="28" t="e">
        <f t="shared" si="6"/>
        <v>#N/A</v>
      </c>
      <c r="AC30" s="14"/>
      <c r="AD30" s="14" t="s">
        <v>61</v>
      </c>
      <c r="AE30" s="28" t="e">
        <f>IF(AND(AD30="DOBLE",Z30="DOBLE",B30="2 LLAVES"),8,VLOOKUP(AD30,Datos!$K$6:$P$9,MATCH('ENUMERACION DE ALOJAMIENTOS'!$B30,Datos!$K$6:$P$6,0),FALSE))</f>
        <v>#N/A</v>
      </c>
      <c r="AF30" s="28" t="e">
        <f t="shared" si="7"/>
        <v>#N/A</v>
      </c>
      <c r="AG30" s="14"/>
      <c r="AH30" s="14" t="s">
        <v>61</v>
      </c>
      <c r="AI30" s="28" t="e">
        <f>IF(AND(COUNTIF(Z30:AD30,"DOBLE")&gt;=1,AH30="DOBLE",$B$20="2 LLAVES"),8,VLOOKUP(AH30,Datos!$K$6:$P$9,MATCH('ENUMERACION DE ALOJAMIENTOS'!$B30,Datos!$K$6:$P$6,0),FALSE))</f>
        <v>#N/A</v>
      </c>
      <c r="AJ30" s="28" t="e">
        <f t="shared" si="8"/>
        <v>#N/A</v>
      </c>
      <c r="AK30" s="14"/>
      <c r="AL30" s="14" t="s">
        <v>61</v>
      </c>
      <c r="AM30" s="28" t="e">
        <f>IF(AND(COUNTIF(Z30:AH30,"DOBLE")&gt;=1,AL30="DOBLE",$B$20="2 LLAVES"),8,VLOOKUP(AL30,Datos!$K$6:$P$9,MATCH('ENUMERACION DE ALOJAMIENTOS'!$B30,Datos!$K$6:$P$6,0),FALSE))</f>
        <v>#N/A</v>
      </c>
      <c r="AN30" s="28" t="e">
        <f t="shared" si="9"/>
        <v>#N/A</v>
      </c>
      <c r="AO30" s="14"/>
      <c r="AP30" s="14" t="s">
        <v>61</v>
      </c>
      <c r="AQ30" s="28" t="e">
        <f>IF(AND(COUNTIF(Z30:AL30,"DOBLE")&gt;=1,AP30="DOBLE",$B$20="2 LLAVES"),8,VLOOKUP(AP30,Datos!$K$6:$P$9,MATCH('ENUMERACION DE ALOJAMIENTOS'!$B30,Datos!$K$6:$P$6,0),FALSE))</f>
        <v>#N/A</v>
      </c>
      <c r="AR30" s="28" t="e">
        <f t="shared" si="10"/>
        <v>#N/A</v>
      </c>
      <c r="AS30" s="14"/>
      <c r="AT30" s="49">
        <f t="shared" si="11"/>
        <v>0</v>
      </c>
      <c r="AU30" s="33">
        <v>0</v>
      </c>
      <c r="AV30" s="28" t="e">
        <f>IF(((VLOOKUP($AV$19,Datos!$K$6:$P$9,MATCH('ENUMERACION DE ALOJAMIENTOS'!$B30,Datos!$K$6:$P$6,0),FALSE))*AT30)&lt;10,10,((VLOOKUP($AV$19,Datos!$K$6:$P$9,MATCH('ENUMERACION DE ALOJAMIENTOS'!$B30,Datos!$K$6:$P$6,0),FALSE))*AT30))</f>
        <v>#N/A</v>
      </c>
      <c r="AW30" s="28" t="e">
        <f>VLOOKUP($AW$19,Datos!$K$6:$P$10,MATCH('ENUMERACION DE ALOJAMIENTOS'!$B30,Datos!$K$6:$P$6,0),FALSE)</f>
        <v>#N/A</v>
      </c>
      <c r="AX30" s="28" t="str">
        <f t="shared" si="12"/>
        <v/>
      </c>
      <c r="AY30" s="28" t="str">
        <f t="shared" si="13"/>
        <v/>
      </c>
      <c r="AZ30" s="28">
        <f t="shared" si="14"/>
        <v>0</v>
      </c>
      <c r="BA30" s="51">
        <f t="shared" si="15"/>
        <v>0</v>
      </c>
      <c r="BB30" s="52" t="s">
        <v>65</v>
      </c>
      <c r="BC30" s="46" t="s">
        <v>4</v>
      </c>
      <c r="BD30" s="47" t="str">
        <f t="shared" si="16"/>
        <v/>
      </c>
      <c r="BE30" s="46" t="s">
        <v>4</v>
      </c>
      <c r="BF30" s="47" t="str">
        <f t="shared" si="17"/>
        <v/>
      </c>
      <c r="BG30" s="46" t="s">
        <v>4</v>
      </c>
      <c r="BH30" s="43" t="str">
        <f t="shared" si="18"/>
        <v>Seleccione Categoría</v>
      </c>
      <c r="BI30" s="43"/>
      <c r="BJ30" s="6" t="str">
        <f t="shared" si="19"/>
        <v/>
      </c>
    </row>
    <row r="31" spans="1:62" ht="30" x14ac:dyDescent="0.25">
      <c r="A31" s="13" t="s">
        <v>61</v>
      </c>
      <c r="B31" s="15" t="s">
        <v>62</v>
      </c>
      <c r="C31" s="9" t="s">
        <v>63</v>
      </c>
      <c r="D31" s="10" t="str">
        <f t="shared" si="1"/>
        <v>XX</v>
      </c>
      <c r="E31" s="13"/>
      <c r="F31" s="22" t="s">
        <v>64</v>
      </c>
      <c r="G31" s="24">
        <f>IFERROR(VLOOKUP('ENUMERACION DE ALOJAMIENTOS'!F31,Datos!$A$1:$B$47,2,FALSE),"")</f>
        <v>0</v>
      </c>
      <c r="H31" s="22"/>
      <c r="I31" s="26" t="str">
        <f>IFERROR(VLOOKUP('ENUMERACION DE ALOJAMIENTOS'!H31,Datos!$D$2:$F$1070,3,FALSE),"")</f>
        <v/>
      </c>
      <c r="J31" s="13"/>
      <c r="K31" s="14"/>
      <c r="L31" s="14"/>
      <c r="M31" s="14"/>
      <c r="N31" s="14"/>
      <c r="O31" s="14"/>
      <c r="P31" s="14"/>
      <c r="Q31" s="14"/>
      <c r="R31" s="28" t="str">
        <f t="shared" si="2"/>
        <v/>
      </c>
      <c r="S31" s="28" t="str">
        <f t="shared" si="3"/>
        <v/>
      </c>
      <c r="T31" s="14" t="s">
        <v>4</v>
      </c>
      <c r="U31" s="14"/>
      <c r="V31" s="14"/>
      <c r="W31" s="28" t="e">
        <f>VLOOKUP($W$18,Datos!$K$6:$P$11,MATCH('ENUMERACION DE ALOJAMIENTOS'!B31,Datos!$K$6:$P$6,0),FALSE)</f>
        <v>#N/A</v>
      </c>
      <c r="X31" s="28" t="e">
        <f t="shared" si="4"/>
        <v>#N/A</v>
      </c>
      <c r="Y31" s="28">
        <f t="shared" si="5"/>
        <v>0</v>
      </c>
      <c r="Z31" s="14" t="s">
        <v>61</v>
      </c>
      <c r="AA31" s="28" t="e">
        <f>VLOOKUP(Z31,Datos!$K$6:$P$9,MATCH('ENUMERACION DE ALOJAMIENTOS'!$B31,Datos!$K$6:$P$6,0),FALSE)</f>
        <v>#N/A</v>
      </c>
      <c r="AB31" s="28" t="e">
        <f t="shared" si="6"/>
        <v>#N/A</v>
      </c>
      <c r="AC31" s="14"/>
      <c r="AD31" s="14" t="s">
        <v>61</v>
      </c>
      <c r="AE31" s="28" t="e">
        <f>IF(AND(AD31="DOBLE",Z31="DOBLE",B31="2 LLAVES"),8,VLOOKUP(AD31,Datos!$K$6:$P$9,MATCH('ENUMERACION DE ALOJAMIENTOS'!$B31,Datos!$K$6:$P$6,0),FALSE))</f>
        <v>#N/A</v>
      </c>
      <c r="AF31" s="28" t="e">
        <f t="shared" si="7"/>
        <v>#N/A</v>
      </c>
      <c r="AG31" s="14"/>
      <c r="AH31" s="14" t="s">
        <v>61</v>
      </c>
      <c r="AI31" s="28" t="e">
        <f>IF(AND(COUNTIF(Z31:AD31,"DOBLE")&gt;=1,AH31="DOBLE",$B$20="2 LLAVES"),8,VLOOKUP(AH31,Datos!$K$6:$P$9,MATCH('ENUMERACION DE ALOJAMIENTOS'!$B31,Datos!$K$6:$P$6,0),FALSE))</f>
        <v>#N/A</v>
      </c>
      <c r="AJ31" s="28" t="e">
        <f t="shared" si="8"/>
        <v>#N/A</v>
      </c>
      <c r="AK31" s="14"/>
      <c r="AL31" s="14" t="s">
        <v>61</v>
      </c>
      <c r="AM31" s="28" t="e">
        <f>IF(AND(COUNTIF(Z31:AH31,"DOBLE")&gt;=1,AL31="DOBLE",$B$20="2 LLAVES"),8,VLOOKUP(AL31,Datos!$K$6:$P$9,MATCH('ENUMERACION DE ALOJAMIENTOS'!$B31,Datos!$K$6:$P$6,0),FALSE))</f>
        <v>#N/A</v>
      </c>
      <c r="AN31" s="28" t="e">
        <f t="shared" si="9"/>
        <v>#N/A</v>
      </c>
      <c r="AO31" s="14"/>
      <c r="AP31" s="14" t="s">
        <v>61</v>
      </c>
      <c r="AQ31" s="28" t="e">
        <f>IF(AND(COUNTIF(Z31:AL31,"DOBLE")&gt;=1,AP31="DOBLE",$B$20="2 LLAVES"),8,VLOOKUP(AP31,Datos!$K$6:$P$9,MATCH('ENUMERACION DE ALOJAMIENTOS'!$B31,Datos!$K$6:$P$6,0),FALSE))</f>
        <v>#N/A</v>
      </c>
      <c r="AR31" s="28" t="e">
        <f t="shared" si="10"/>
        <v>#N/A</v>
      </c>
      <c r="AS31" s="14"/>
      <c r="AT31" s="49">
        <f t="shared" si="11"/>
        <v>0</v>
      </c>
      <c r="AU31" s="33">
        <v>0</v>
      </c>
      <c r="AV31" s="28" t="e">
        <f>IF(((VLOOKUP($AV$19,Datos!$K$6:$P$9,MATCH('ENUMERACION DE ALOJAMIENTOS'!$B31,Datos!$K$6:$P$6,0),FALSE))*AT31)&lt;10,10,((VLOOKUP($AV$19,Datos!$K$6:$P$9,MATCH('ENUMERACION DE ALOJAMIENTOS'!$B31,Datos!$K$6:$P$6,0),FALSE))*AT31))</f>
        <v>#N/A</v>
      </c>
      <c r="AW31" s="28" t="e">
        <f>VLOOKUP($AW$19,Datos!$K$6:$P$10,MATCH('ENUMERACION DE ALOJAMIENTOS'!$B31,Datos!$K$6:$P$6,0),FALSE)</f>
        <v>#N/A</v>
      </c>
      <c r="AX31" s="28" t="str">
        <f t="shared" si="12"/>
        <v/>
      </c>
      <c r="AY31" s="28" t="str">
        <f t="shared" si="13"/>
        <v/>
      </c>
      <c r="AZ31" s="28">
        <f t="shared" si="14"/>
        <v>0</v>
      </c>
      <c r="BA31" s="51">
        <f t="shared" si="15"/>
        <v>0</v>
      </c>
      <c r="BB31" s="52" t="s">
        <v>65</v>
      </c>
      <c r="BC31" s="46" t="s">
        <v>4</v>
      </c>
      <c r="BD31" s="47" t="str">
        <f t="shared" si="16"/>
        <v/>
      </c>
      <c r="BE31" s="46" t="s">
        <v>4</v>
      </c>
      <c r="BF31" s="47" t="str">
        <f t="shared" si="17"/>
        <v/>
      </c>
      <c r="BG31" s="46" t="s">
        <v>4</v>
      </c>
      <c r="BH31" s="43" t="str">
        <f t="shared" si="18"/>
        <v>Seleccione Categoría</v>
      </c>
      <c r="BI31" s="43"/>
      <c r="BJ31" s="6" t="str">
        <f t="shared" si="19"/>
        <v/>
      </c>
    </row>
    <row r="32" spans="1:62" ht="30" x14ac:dyDescent="0.25">
      <c r="A32" s="13" t="s">
        <v>61</v>
      </c>
      <c r="B32" s="15" t="s">
        <v>62</v>
      </c>
      <c r="C32" s="9" t="s">
        <v>63</v>
      </c>
      <c r="D32" s="10" t="str">
        <f t="shared" si="1"/>
        <v>XX</v>
      </c>
      <c r="E32" s="13"/>
      <c r="F32" s="22" t="s">
        <v>64</v>
      </c>
      <c r="G32" s="24">
        <f>IFERROR(VLOOKUP('ENUMERACION DE ALOJAMIENTOS'!F32,Datos!$A$1:$B$47,2,FALSE),"")</f>
        <v>0</v>
      </c>
      <c r="H32" s="22"/>
      <c r="I32" s="26" t="str">
        <f>IFERROR(VLOOKUP('ENUMERACION DE ALOJAMIENTOS'!H32,Datos!$D$2:$F$1070,3,FALSE),"")</f>
        <v/>
      </c>
      <c r="J32" s="13"/>
      <c r="K32" s="14"/>
      <c r="L32" s="14"/>
      <c r="M32" s="14"/>
      <c r="N32" s="14"/>
      <c r="O32" s="14"/>
      <c r="P32" s="14"/>
      <c r="Q32" s="14"/>
      <c r="R32" s="28" t="str">
        <f t="shared" si="2"/>
        <v/>
      </c>
      <c r="S32" s="28" t="str">
        <f t="shared" si="3"/>
        <v/>
      </c>
      <c r="T32" s="14" t="s">
        <v>4</v>
      </c>
      <c r="U32" s="14"/>
      <c r="V32" s="14"/>
      <c r="W32" s="28" t="e">
        <f>VLOOKUP($W$18,Datos!$K$6:$P$11,MATCH('ENUMERACION DE ALOJAMIENTOS'!B32,Datos!$K$6:$P$6,0),FALSE)</f>
        <v>#N/A</v>
      </c>
      <c r="X32" s="28" t="e">
        <f t="shared" si="4"/>
        <v>#N/A</v>
      </c>
      <c r="Y32" s="28">
        <f t="shared" si="5"/>
        <v>0</v>
      </c>
      <c r="Z32" s="14" t="s">
        <v>61</v>
      </c>
      <c r="AA32" s="28" t="e">
        <f>VLOOKUP(Z32,Datos!$K$6:$P$9,MATCH('ENUMERACION DE ALOJAMIENTOS'!$B32,Datos!$K$6:$P$6,0),FALSE)</f>
        <v>#N/A</v>
      </c>
      <c r="AB32" s="28" t="e">
        <f t="shared" si="6"/>
        <v>#N/A</v>
      </c>
      <c r="AC32" s="14"/>
      <c r="AD32" s="14" t="s">
        <v>61</v>
      </c>
      <c r="AE32" s="28" t="e">
        <f>IF(AND(AD32="DOBLE",Z32="DOBLE",B32="2 LLAVES"),8,VLOOKUP(AD32,Datos!$K$6:$P$9,MATCH('ENUMERACION DE ALOJAMIENTOS'!$B32,Datos!$K$6:$P$6,0),FALSE))</f>
        <v>#N/A</v>
      </c>
      <c r="AF32" s="28" t="e">
        <f t="shared" si="7"/>
        <v>#N/A</v>
      </c>
      <c r="AG32" s="14"/>
      <c r="AH32" s="14" t="s">
        <v>61</v>
      </c>
      <c r="AI32" s="28" t="e">
        <f>IF(AND(COUNTIF(Z32:AD32,"DOBLE")&gt;=1,AH32="DOBLE",$B$20="2 LLAVES"),8,VLOOKUP(AH32,Datos!$K$6:$P$9,MATCH('ENUMERACION DE ALOJAMIENTOS'!$B32,Datos!$K$6:$P$6,0),FALSE))</f>
        <v>#N/A</v>
      </c>
      <c r="AJ32" s="28" t="e">
        <f t="shared" si="8"/>
        <v>#N/A</v>
      </c>
      <c r="AK32" s="14"/>
      <c r="AL32" s="14" t="s">
        <v>61</v>
      </c>
      <c r="AM32" s="28" t="e">
        <f>IF(AND(COUNTIF(Z32:AH32,"DOBLE")&gt;=1,AL32="DOBLE",$B$20="2 LLAVES"),8,VLOOKUP(AL32,Datos!$K$6:$P$9,MATCH('ENUMERACION DE ALOJAMIENTOS'!$B32,Datos!$K$6:$P$6,0),FALSE))</f>
        <v>#N/A</v>
      </c>
      <c r="AN32" s="28" t="e">
        <f t="shared" si="9"/>
        <v>#N/A</v>
      </c>
      <c r="AO32" s="14"/>
      <c r="AP32" s="14" t="s">
        <v>61</v>
      </c>
      <c r="AQ32" s="28" t="e">
        <f>IF(AND(COUNTIF(Z32:AL32,"DOBLE")&gt;=1,AP32="DOBLE",$B$20="2 LLAVES"),8,VLOOKUP(AP32,Datos!$K$6:$P$9,MATCH('ENUMERACION DE ALOJAMIENTOS'!$B32,Datos!$K$6:$P$6,0),FALSE))</f>
        <v>#N/A</v>
      </c>
      <c r="AR32" s="28" t="e">
        <f t="shared" si="10"/>
        <v>#N/A</v>
      </c>
      <c r="AS32" s="14"/>
      <c r="AT32" s="49">
        <f t="shared" si="11"/>
        <v>0</v>
      </c>
      <c r="AU32" s="33">
        <v>0</v>
      </c>
      <c r="AV32" s="28" t="e">
        <f>IF(((VLOOKUP($AV$19,Datos!$K$6:$P$9,MATCH('ENUMERACION DE ALOJAMIENTOS'!$B32,Datos!$K$6:$P$6,0),FALSE))*AT32)&lt;10,10,((VLOOKUP($AV$19,Datos!$K$6:$P$9,MATCH('ENUMERACION DE ALOJAMIENTOS'!$B32,Datos!$K$6:$P$6,0),FALSE))*AT32))</f>
        <v>#N/A</v>
      </c>
      <c r="AW32" s="28" t="e">
        <f>VLOOKUP($AW$19,Datos!$K$6:$P$10,MATCH('ENUMERACION DE ALOJAMIENTOS'!$B32,Datos!$K$6:$P$6,0),FALSE)</f>
        <v>#N/A</v>
      </c>
      <c r="AX32" s="28" t="str">
        <f t="shared" si="12"/>
        <v/>
      </c>
      <c r="AY32" s="28" t="str">
        <f t="shared" si="13"/>
        <v/>
      </c>
      <c r="AZ32" s="28">
        <f t="shared" si="14"/>
        <v>0</v>
      </c>
      <c r="BA32" s="51">
        <f t="shared" si="15"/>
        <v>0</v>
      </c>
      <c r="BB32" s="52" t="s">
        <v>65</v>
      </c>
      <c r="BC32" s="46" t="s">
        <v>4</v>
      </c>
      <c r="BD32" s="47" t="str">
        <f t="shared" si="16"/>
        <v/>
      </c>
      <c r="BE32" s="46" t="s">
        <v>4</v>
      </c>
      <c r="BF32" s="47" t="str">
        <f t="shared" si="17"/>
        <v/>
      </c>
      <c r="BG32" s="46" t="s">
        <v>4</v>
      </c>
      <c r="BH32" s="43" t="str">
        <f t="shared" si="18"/>
        <v>Seleccione Categoría</v>
      </c>
      <c r="BI32" s="43"/>
      <c r="BJ32" s="6" t="str">
        <f t="shared" si="19"/>
        <v/>
      </c>
    </row>
    <row r="33" spans="1:62" ht="30" x14ac:dyDescent="0.25">
      <c r="A33" s="13" t="s">
        <v>61</v>
      </c>
      <c r="B33" s="15" t="s">
        <v>62</v>
      </c>
      <c r="C33" s="9" t="s">
        <v>63</v>
      </c>
      <c r="D33" s="10" t="str">
        <f t="shared" si="1"/>
        <v>XX</v>
      </c>
      <c r="E33" s="13"/>
      <c r="F33" s="22" t="s">
        <v>64</v>
      </c>
      <c r="G33" s="24">
        <f>IFERROR(VLOOKUP('ENUMERACION DE ALOJAMIENTOS'!F33,Datos!$A$1:$B$47,2,FALSE),"")</f>
        <v>0</v>
      </c>
      <c r="H33" s="22"/>
      <c r="I33" s="26" t="str">
        <f>IFERROR(VLOOKUP('ENUMERACION DE ALOJAMIENTOS'!H33,Datos!$D$2:$F$1070,3,FALSE),"")</f>
        <v/>
      </c>
      <c r="J33" s="13"/>
      <c r="K33" s="14"/>
      <c r="L33" s="14"/>
      <c r="M33" s="14"/>
      <c r="N33" s="14"/>
      <c r="O33" s="14"/>
      <c r="P33" s="14"/>
      <c r="Q33" s="14"/>
      <c r="R33" s="28" t="str">
        <f t="shared" si="2"/>
        <v/>
      </c>
      <c r="S33" s="28" t="str">
        <f t="shared" si="3"/>
        <v/>
      </c>
      <c r="T33" s="14" t="s">
        <v>4</v>
      </c>
      <c r="U33" s="14"/>
      <c r="V33" s="14"/>
      <c r="W33" s="28" t="e">
        <f>VLOOKUP($W$18,Datos!$K$6:$P$11,MATCH('ENUMERACION DE ALOJAMIENTOS'!B33,Datos!$K$6:$P$6,0),FALSE)</f>
        <v>#N/A</v>
      </c>
      <c r="X33" s="28" t="e">
        <f t="shared" si="4"/>
        <v>#N/A</v>
      </c>
      <c r="Y33" s="28">
        <f t="shared" si="5"/>
        <v>0</v>
      </c>
      <c r="Z33" s="14" t="s">
        <v>61</v>
      </c>
      <c r="AA33" s="28" t="e">
        <f>VLOOKUP(Z33,Datos!$K$6:$P$9,MATCH('ENUMERACION DE ALOJAMIENTOS'!$B33,Datos!$K$6:$P$6,0),FALSE)</f>
        <v>#N/A</v>
      </c>
      <c r="AB33" s="28" t="e">
        <f t="shared" si="6"/>
        <v>#N/A</v>
      </c>
      <c r="AC33" s="14"/>
      <c r="AD33" s="14" t="s">
        <v>61</v>
      </c>
      <c r="AE33" s="28" t="e">
        <f>IF(AND(AD33="DOBLE",Z33="DOBLE",B33="2 LLAVES"),8,VLOOKUP(AD33,Datos!$K$6:$P$9,MATCH('ENUMERACION DE ALOJAMIENTOS'!$B33,Datos!$K$6:$P$6,0),FALSE))</f>
        <v>#N/A</v>
      </c>
      <c r="AF33" s="28" t="e">
        <f t="shared" si="7"/>
        <v>#N/A</v>
      </c>
      <c r="AG33" s="14"/>
      <c r="AH33" s="14" t="s">
        <v>61</v>
      </c>
      <c r="AI33" s="28" t="e">
        <f>IF(AND(COUNTIF(Z33:AD33,"DOBLE")&gt;=1,AH33="DOBLE",$B$20="2 LLAVES"),8,VLOOKUP(AH33,Datos!$K$6:$P$9,MATCH('ENUMERACION DE ALOJAMIENTOS'!$B33,Datos!$K$6:$P$6,0),FALSE))</f>
        <v>#N/A</v>
      </c>
      <c r="AJ33" s="28" t="e">
        <f t="shared" si="8"/>
        <v>#N/A</v>
      </c>
      <c r="AK33" s="14"/>
      <c r="AL33" s="14" t="s">
        <v>61</v>
      </c>
      <c r="AM33" s="28" t="e">
        <f>IF(AND(COUNTIF(Z33:AH33,"DOBLE")&gt;=1,AL33="DOBLE",$B$20="2 LLAVES"),8,VLOOKUP(AL33,Datos!$K$6:$P$9,MATCH('ENUMERACION DE ALOJAMIENTOS'!$B33,Datos!$K$6:$P$6,0),FALSE))</f>
        <v>#N/A</v>
      </c>
      <c r="AN33" s="28" t="e">
        <f t="shared" si="9"/>
        <v>#N/A</v>
      </c>
      <c r="AO33" s="14"/>
      <c r="AP33" s="14" t="s">
        <v>61</v>
      </c>
      <c r="AQ33" s="28" t="e">
        <f>IF(AND(COUNTIF(Z33:AL33,"DOBLE")&gt;=1,AP33="DOBLE",$B$20="2 LLAVES"),8,VLOOKUP(AP33,Datos!$K$6:$P$9,MATCH('ENUMERACION DE ALOJAMIENTOS'!$B33,Datos!$K$6:$P$6,0),FALSE))</f>
        <v>#N/A</v>
      </c>
      <c r="AR33" s="28" t="e">
        <f t="shared" si="10"/>
        <v>#N/A</v>
      </c>
      <c r="AS33" s="14"/>
      <c r="AT33" s="49">
        <f t="shared" si="11"/>
        <v>0</v>
      </c>
      <c r="AU33" s="33">
        <v>0</v>
      </c>
      <c r="AV33" s="28" t="e">
        <f>IF(((VLOOKUP($AV$19,Datos!$K$6:$P$9,MATCH('ENUMERACION DE ALOJAMIENTOS'!$B33,Datos!$K$6:$P$6,0),FALSE))*AT33)&lt;10,10,((VLOOKUP($AV$19,Datos!$K$6:$P$9,MATCH('ENUMERACION DE ALOJAMIENTOS'!$B33,Datos!$K$6:$P$6,0),FALSE))*AT33))</f>
        <v>#N/A</v>
      </c>
      <c r="AW33" s="28" t="e">
        <f>VLOOKUP($AW$19,Datos!$K$6:$P$10,MATCH('ENUMERACION DE ALOJAMIENTOS'!$B33,Datos!$K$6:$P$6,0),FALSE)</f>
        <v>#N/A</v>
      </c>
      <c r="AX33" s="28" t="str">
        <f t="shared" si="12"/>
        <v/>
      </c>
      <c r="AY33" s="28" t="str">
        <f t="shared" si="13"/>
        <v/>
      </c>
      <c r="AZ33" s="28">
        <f t="shared" si="14"/>
        <v>0</v>
      </c>
      <c r="BA33" s="51">
        <f t="shared" si="15"/>
        <v>0</v>
      </c>
      <c r="BB33" s="52" t="s">
        <v>65</v>
      </c>
      <c r="BC33" s="46" t="s">
        <v>4</v>
      </c>
      <c r="BD33" s="47" t="str">
        <f t="shared" si="16"/>
        <v/>
      </c>
      <c r="BE33" s="46" t="s">
        <v>4</v>
      </c>
      <c r="BF33" s="47" t="str">
        <f t="shared" si="17"/>
        <v/>
      </c>
      <c r="BG33" s="46" t="s">
        <v>4</v>
      </c>
      <c r="BH33" s="43" t="str">
        <f t="shared" si="18"/>
        <v>Seleccione Categoría</v>
      </c>
      <c r="BI33" s="43"/>
      <c r="BJ33" s="6" t="str">
        <f t="shared" si="19"/>
        <v/>
      </c>
    </row>
    <row r="34" spans="1:62" ht="30" x14ac:dyDescent="0.25">
      <c r="A34" s="13" t="s">
        <v>61</v>
      </c>
      <c r="B34" s="15" t="s">
        <v>62</v>
      </c>
      <c r="C34" s="9" t="s">
        <v>63</v>
      </c>
      <c r="D34" s="10" t="str">
        <f t="shared" si="1"/>
        <v>XX</v>
      </c>
      <c r="E34" s="13"/>
      <c r="F34" s="22" t="s">
        <v>64</v>
      </c>
      <c r="G34" s="24">
        <f>IFERROR(VLOOKUP('ENUMERACION DE ALOJAMIENTOS'!F34,Datos!$A$1:$B$47,2,FALSE),"")</f>
        <v>0</v>
      </c>
      <c r="H34" s="22"/>
      <c r="I34" s="26" t="str">
        <f>IFERROR(VLOOKUP('ENUMERACION DE ALOJAMIENTOS'!H34,Datos!$D$2:$F$1070,3,FALSE),"")</f>
        <v/>
      </c>
      <c r="J34" s="13"/>
      <c r="K34" s="14"/>
      <c r="L34" s="14"/>
      <c r="M34" s="14"/>
      <c r="N34" s="14"/>
      <c r="O34" s="14"/>
      <c r="P34" s="14"/>
      <c r="Q34" s="14"/>
      <c r="R34" s="28" t="str">
        <f t="shared" si="2"/>
        <v/>
      </c>
      <c r="S34" s="28" t="str">
        <f t="shared" si="3"/>
        <v/>
      </c>
      <c r="T34" s="14" t="s">
        <v>4</v>
      </c>
      <c r="U34" s="14"/>
      <c r="V34" s="14"/>
      <c r="W34" s="28" t="e">
        <f>VLOOKUP($W$18,Datos!$K$6:$P$11,MATCH('ENUMERACION DE ALOJAMIENTOS'!B34,Datos!$K$6:$P$6,0),FALSE)</f>
        <v>#N/A</v>
      </c>
      <c r="X34" s="28" t="e">
        <f t="shared" si="4"/>
        <v>#N/A</v>
      </c>
      <c r="Y34" s="28">
        <f t="shared" si="5"/>
        <v>0</v>
      </c>
      <c r="Z34" s="14" t="s">
        <v>61</v>
      </c>
      <c r="AA34" s="28" t="e">
        <f>VLOOKUP(Z34,Datos!$K$6:$P$9,MATCH('ENUMERACION DE ALOJAMIENTOS'!$B34,Datos!$K$6:$P$6,0),FALSE)</f>
        <v>#N/A</v>
      </c>
      <c r="AB34" s="28" t="e">
        <f t="shared" si="6"/>
        <v>#N/A</v>
      </c>
      <c r="AC34" s="14"/>
      <c r="AD34" s="14" t="s">
        <v>61</v>
      </c>
      <c r="AE34" s="28" t="e">
        <f>IF(AND(AD34="DOBLE",Z34="DOBLE",B34="2 LLAVES"),8,VLOOKUP(AD34,Datos!$K$6:$P$9,MATCH('ENUMERACION DE ALOJAMIENTOS'!$B34,Datos!$K$6:$P$6,0),FALSE))</f>
        <v>#N/A</v>
      </c>
      <c r="AF34" s="28" t="e">
        <f t="shared" si="7"/>
        <v>#N/A</v>
      </c>
      <c r="AG34" s="14"/>
      <c r="AH34" s="14" t="s">
        <v>61</v>
      </c>
      <c r="AI34" s="28" t="e">
        <f>IF(AND(COUNTIF(Z34:AD34,"DOBLE")&gt;=1,AH34="DOBLE",$B$20="2 LLAVES"),8,VLOOKUP(AH34,Datos!$K$6:$P$9,MATCH('ENUMERACION DE ALOJAMIENTOS'!$B34,Datos!$K$6:$P$6,0),FALSE))</f>
        <v>#N/A</v>
      </c>
      <c r="AJ34" s="28" t="e">
        <f t="shared" si="8"/>
        <v>#N/A</v>
      </c>
      <c r="AK34" s="14"/>
      <c r="AL34" s="14" t="s">
        <v>61</v>
      </c>
      <c r="AM34" s="28" t="e">
        <f>IF(AND(COUNTIF(Z34:AH34,"DOBLE")&gt;=1,AL34="DOBLE",$B$20="2 LLAVES"),8,VLOOKUP(AL34,Datos!$K$6:$P$9,MATCH('ENUMERACION DE ALOJAMIENTOS'!$B34,Datos!$K$6:$P$6,0),FALSE))</f>
        <v>#N/A</v>
      </c>
      <c r="AN34" s="28" t="e">
        <f t="shared" si="9"/>
        <v>#N/A</v>
      </c>
      <c r="AO34" s="14"/>
      <c r="AP34" s="14" t="s">
        <v>61</v>
      </c>
      <c r="AQ34" s="28" t="e">
        <f>IF(AND(COUNTIF(Z34:AL34,"DOBLE")&gt;=1,AP34="DOBLE",$B$20="2 LLAVES"),8,VLOOKUP(AP34,Datos!$K$6:$P$9,MATCH('ENUMERACION DE ALOJAMIENTOS'!$B34,Datos!$K$6:$P$6,0),FALSE))</f>
        <v>#N/A</v>
      </c>
      <c r="AR34" s="28" t="e">
        <f t="shared" si="10"/>
        <v>#N/A</v>
      </c>
      <c r="AS34" s="14"/>
      <c r="AT34" s="49">
        <f t="shared" si="11"/>
        <v>0</v>
      </c>
      <c r="AU34" s="33">
        <v>0</v>
      </c>
      <c r="AV34" s="28" t="e">
        <f>IF(((VLOOKUP($AV$19,Datos!$K$6:$P$9,MATCH('ENUMERACION DE ALOJAMIENTOS'!$B34,Datos!$K$6:$P$6,0),FALSE))*AT34)&lt;10,10,((VLOOKUP($AV$19,Datos!$K$6:$P$9,MATCH('ENUMERACION DE ALOJAMIENTOS'!$B34,Datos!$K$6:$P$6,0),FALSE))*AT34))</f>
        <v>#N/A</v>
      </c>
      <c r="AW34" s="28" t="e">
        <f>VLOOKUP($AW$19,Datos!$K$6:$P$10,MATCH('ENUMERACION DE ALOJAMIENTOS'!$B34,Datos!$K$6:$P$6,0),FALSE)</f>
        <v>#N/A</v>
      </c>
      <c r="AX34" s="28" t="str">
        <f t="shared" si="12"/>
        <v/>
      </c>
      <c r="AY34" s="28" t="str">
        <f t="shared" si="13"/>
        <v/>
      </c>
      <c r="AZ34" s="28">
        <f t="shared" si="14"/>
        <v>0</v>
      </c>
      <c r="BA34" s="51">
        <f t="shared" si="15"/>
        <v>0</v>
      </c>
      <c r="BB34" s="52" t="s">
        <v>65</v>
      </c>
      <c r="BC34" s="46" t="s">
        <v>4</v>
      </c>
      <c r="BD34" s="47" t="str">
        <f t="shared" si="16"/>
        <v/>
      </c>
      <c r="BE34" s="46" t="s">
        <v>4</v>
      </c>
      <c r="BF34" s="47" t="str">
        <f t="shared" si="17"/>
        <v/>
      </c>
      <c r="BG34" s="46" t="s">
        <v>4</v>
      </c>
      <c r="BH34" s="43" t="str">
        <f t="shared" si="18"/>
        <v>Seleccione Categoría</v>
      </c>
      <c r="BI34" s="43"/>
      <c r="BJ34" s="6" t="str">
        <f t="shared" si="19"/>
        <v/>
      </c>
    </row>
    <row r="35" spans="1:62" ht="30" x14ac:dyDescent="0.25">
      <c r="A35" s="13" t="s">
        <v>61</v>
      </c>
      <c r="B35" s="15" t="s">
        <v>62</v>
      </c>
      <c r="C35" s="9" t="s">
        <v>63</v>
      </c>
      <c r="D35" s="10" t="str">
        <f t="shared" si="1"/>
        <v>XX</v>
      </c>
      <c r="E35" s="13"/>
      <c r="F35" s="22" t="s">
        <v>64</v>
      </c>
      <c r="G35" s="24">
        <f>IFERROR(VLOOKUP('ENUMERACION DE ALOJAMIENTOS'!F35,Datos!$A$1:$B$47,2,FALSE),"")</f>
        <v>0</v>
      </c>
      <c r="H35" s="22"/>
      <c r="I35" s="26" t="str">
        <f>IFERROR(VLOOKUP('ENUMERACION DE ALOJAMIENTOS'!H35,Datos!$D$2:$F$1070,3,FALSE),"")</f>
        <v/>
      </c>
      <c r="J35" s="13"/>
      <c r="K35" s="14"/>
      <c r="L35" s="14"/>
      <c r="M35" s="14"/>
      <c r="N35" s="14"/>
      <c r="O35" s="14"/>
      <c r="P35" s="14"/>
      <c r="Q35" s="14"/>
      <c r="R35" s="28" t="str">
        <f t="shared" si="2"/>
        <v/>
      </c>
      <c r="S35" s="28" t="str">
        <f t="shared" si="3"/>
        <v/>
      </c>
      <c r="T35" s="14" t="s">
        <v>4</v>
      </c>
      <c r="U35" s="14"/>
      <c r="V35" s="14"/>
      <c r="W35" s="28" t="e">
        <f>VLOOKUP($W$18,Datos!$K$6:$P$11,MATCH('ENUMERACION DE ALOJAMIENTOS'!B35,Datos!$K$6:$P$6,0),FALSE)</f>
        <v>#N/A</v>
      </c>
      <c r="X35" s="28" t="e">
        <f t="shared" si="4"/>
        <v>#N/A</v>
      </c>
      <c r="Y35" s="28">
        <f t="shared" si="5"/>
        <v>0</v>
      </c>
      <c r="Z35" s="14" t="s">
        <v>61</v>
      </c>
      <c r="AA35" s="28" t="e">
        <f>VLOOKUP(Z35,Datos!$K$6:$P$9,MATCH('ENUMERACION DE ALOJAMIENTOS'!$B35,Datos!$K$6:$P$6,0),FALSE)</f>
        <v>#N/A</v>
      </c>
      <c r="AB35" s="28" t="e">
        <f t="shared" si="6"/>
        <v>#N/A</v>
      </c>
      <c r="AC35" s="14"/>
      <c r="AD35" s="14" t="s">
        <v>61</v>
      </c>
      <c r="AE35" s="28" t="e">
        <f>IF(AND(AD35="DOBLE",Z35="DOBLE",B35="2 LLAVES"),8,VLOOKUP(AD35,Datos!$K$6:$P$9,MATCH('ENUMERACION DE ALOJAMIENTOS'!$B35,Datos!$K$6:$P$6,0),FALSE))</f>
        <v>#N/A</v>
      </c>
      <c r="AF35" s="28" t="e">
        <f t="shared" si="7"/>
        <v>#N/A</v>
      </c>
      <c r="AG35" s="14"/>
      <c r="AH35" s="14" t="s">
        <v>61</v>
      </c>
      <c r="AI35" s="28" t="e">
        <f>IF(AND(COUNTIF(Z35:AD35,"DOBLE")&gt;=1,AH35="DOBLE",$B$20="2 LLAVES"),8,VLOOKUP(AH35,Datos!$K$6:$P$9,MATCH('ENUMERACION DE ALOJAMIENTOS'!$B35,Datos!$K$6:$P$6,0),FALSE))</f>
        <v>#N/A</v>
      </c>
      <c r="AJ35" s="28" t="e">
        <f t="shared" si="8"/>
        <v>#N/A</v>
      </c>
      <c r="AK35" s="14"/>
      <c r="AL35" s="14" t="s">
        <v>61</v>
      </c>
      <c r="AM35" s="28" t="e">
        <f>IF(AND(COUNTIF(Z35:AH35,"DOBLE")&gt;=1,AL35="DOBLE",$B$20="2 LLAVES"),8,VLOOKUP(AL35,Datos!$K$6:$P$9,MATCH('ENUMERACION DE ALOJAMIENTOS'!$B35,Datos!$K$6:$P$6,0),FALSE))</f>
        <v>#N/A</v>
      </c>
      <c r="AN35" s="28" t="e">
        <f t="shared" si="9"/>
        <v>#N/A</v>
      </c>
      <c r="AO35" s="14"/>
      <c r="AP35" s="14" t="s">
        <v>61</v>
      </c>
      <c r="AQ35" s="28" t="e">
        <f>IF(AND(COUNTIF(Z35:AL35,"DOBLE")&gt;=1,AP35="DOBLE",$B$20="2 LLAVES"),8,VLOOKUP(AP35,Datos!$K$6:$P$9,MATCH('ENUMERACION DE ALOJAMIENTOS'!$B35,Datos!$K$6:$P$6,0),FALSE))</f>
        <v>#N/A</v>
      </c>
      <c r="AR35" s="28" t="e">
        <f t="shared" si="10"/>
        <v>#N/A</v>
      </c>
      <c r="AS35" s="14"/>
      <c r="AT35" s="49">
        <f t="shared" si="11"/>
        <v>0</v>
      </c>
      <c r="AU35" s="33">
        <v>0</v>
      </c>
      <c r="AV35" s="28" t="e">
        <f>IF(((VLOOKUP($AV$19,Datos!$K$6:$P$9,MATCH('ENUMERACION DE ALOJAMIENTOS'!$B35,Datos!$K$6:$P$6,0),FALSE))*AT35)&lt;10,10,((VLOOKUP($AV$19,Datos!$K$6:$P$9,MATCH('ENUMERACION DE ALOJAMIENTOS'!$B35,Datos!$K$6:$P$6,0),FALSE))*AT35))</f>
        <v>#N/A</v>
      </c>
      <c r="AW35" s="28" t="e">
        <f>VLOOKUP($AW$19,Datos!$K$6:$P$10,MATCH('ENUMERACION DE ALOJAMIENTOS'!$B35,Datos!$K$6:$P$6,0),FALSE)</f>
        <v>#N/A</v>
      </c>
      <c r="AX35" s="28" t="str">
        <f t="shared" si="12"/>
        <v/>
      </c>
      <c r="AY35" s="28" t="str">
        <f t="shared" si="13"/>
        <v/>
      </c>
      <c r="AZ35" s="28">
        <f t="shared" si="14"/>
        <v>0</v>
      </c>
      <c r="BA35" s="51">
        <f t="shared" si="15"/>
        <v>0</v>
      </c>
      <c r="BB35" s="52" t="s">
        <v>65</v>
      </c>
      <c r="BC35" s="46" t="s">
        <v>4</v>
      </c>
      <c r="BD35" s="47" t="str">
        <f t="shared" si="16"/>
        <v/>
      </c>
      <c r="BE35" s="46" t="s">
        <v>4</v>
      </c>
      <c r="BF35" s="47" t="str">
        <f t="shared" si="17"/>
        <v/>
      </c>
      <c r="BG35" s="46" t="s">
        <v>4</v>
      </c>
      <c r="BH35" s="43" t="str">
        <f t="shared" si="18"/>
        <v>Seleccione Categoría</v>
      </c>
      <c r="BI35" s="43"/>
      <c r="BJ35" s="6" t="str">
        <f t="shared" si="19"/>
        <v/>
      </c>
    </row>
    <row r="36" spans="1:62" ht="30" x14ac:dyDescent="0.25">
      <c r="A36" s="13" t="s">
        <v>61</v>
      </c>
      <c r="B36" s="15" t="s">
        <v>62</v>
      </c>
      <c r="C36" s="9" t="s">
        <v>63</v>
      </c>
      <c r="D36" s="10" t="str">
        <f t="shared" si="1"/>
        <v>XX</v>
      </c>
      <c r="E36" s="13"/>
      <c r="F36" s="22" t="s">
        <v>64</v>
      </c>
      <c r="G36" s="24">
        <f>IFERROR(VLOOKUP('ENUMERACION DE ALOJAMIENTOS'!F36,Datos!$A$1:$B$47,2,FALSE),"")</f>
        <v>0</v>
      </c>
      <c r="H36" s="22"/>
      <c r="I36" s="26" t="str">
        <f>IFERROR(VLOOKUP('ENUMERACION DE ALOJAMIENTOS'!H36,Datos!$D$2:$F$1070,3,FALSE),"")</f>
        <v/>
      </c>
      <c r="J36" s="13"/>
      <c r="K36" s="14"/>
      <c r="L36" s="14"/>
      <c r="M36" s="14"/>
      <c r="N36" s="14"/>
      <c r="O36" s="14"/>
      <c r="P36" s="14"/>
      <c r="Q36" s="14"/>
      <c r="R36" s="28" t="str">
        <f t="shared" si="2"/>
        <v/>
      </c>
      <c r="S36" s="28" t="str">
        <f t="shared" si="3"/>
        <v/>
      </c>
      <c r="T36" s="14" t="s">
        <v>4</v>
      </c>
      <c r="U36" s="14"/>
      <c r="V36" s="14"/>
      <c r="W36" s="28" t="e">
        <f>VLOOKUP($W$18,Datos!$K$6:$P$11,MATCH('ENUMERACION DE ALOJAMIENTOS'!B36,Datos!$K$6:$P$6,0),FALSE)</f>
        <v>#N/A</v>
      </c>
      <c r="X36" s="28" t="e">
        <f t="shared" si="4"/>
        <v>#N/A</v>
      </c>
      <c r="Y36" s="28">
        <f t="shared" si="5"/>
        <v>0</v>
      </c>
      <c r="Z36" s="14" t="s">
        <v>61</v>
      </c>
      <c r="AA36" s="28" t="e">
        <f>VLOOKUP(Z36,Datos!$K$6:$P$9,MATCH('ENUMERACION DE ALOJAMIENTOS'!$B36,Datos!$K$6:$P$6,0),FALSE)</f>
        <v>#N/A</v>
      </c>
      <c r="AB36" s="28" t="e">
        <f t="shared" si="6"/>
        <v>#N/A</v>
      </c>
      <c r="AC36" s="14"/>
      <c r="AD36" s="14" t="s">
        <v>61</v>
      </c>
      <c r="AE36" s="28" t="e">
        <f>IF(AND(AD36="DOBLE",Z36="DOBLE",B36="2 LLAVES"),8,VLOOKUP(AD36,Datos!$K$6:$P$9,MATCH('ENUMERACION DE ALOJAMIENTOS'!$B36,Datos!$K$6:$P$6,0),FALSE))</f>
        <v>#N/A</v>
      </c>
      <c r="AF36" s="28" t="e">
        <f t="shared" si="7"/>
        <v>#N/A</v>
      </c>
      <c r="AG36" s="14"/>
      <c r="AH36" s="14" t="s">
        <v>61</v>
      </c>
      <c r="AI36" s="28" t="e">
        <f>IF(AND(COUNTIF(Z36:AD36,"DOBLE")&gt;=1,AH36="DOBLE",$B$20="2 LLAVES"),8,VLOOKUP(AH36,Datos!$K$6:$P$9,MATCH('ENUMERACION DE ALOJAMIENTOS'!$B36,Datos!$K$6:$P$6,0),FALSE))</f>
        <v>#N/A</v>
      </c>
      <c r="AJ36" s="28" t="e">
        <f t="shared" si="8"/>
        <v>#N/A</v>
      </c>
      <c r="AK36" s="14"/>
      <c r="AL36" s="14" t="s">
        <v>61</v>
      </c>
      <c r="AM36" s="28" t="e">
        <f>IF(AND(COUNTIF(Z36:AH36,"DOBLE")&gt;=1,AL36="DOBLE",$B$20="2 LLAVES"),8,VLOOKUP(AL36,Datos!$K$6:$P$9,MATCH('ENUMERACION DE ALOJAMIENTOS'!$B36,Datos!$K$6:$P$6,0),FALSE))</f>
        <v>#N/A</v>
      </c>
      <c r="AN36" s="28" t="e">
        <f t="shared" si="9"/>
        <v>#N/A</v>
      </c>
      <c r="AO36" s="14"/>
      <c r="AP36" s="14" t="s">
        <v>61</v>
      </c>
      <c r="AQ36" s="28" t="e">
        <f>IF(AND(COUNTIF(Z36:AL36,"DOBLE")&gt;=1,AP36="DOBLE",$B$20="2 LLAVES"),8,VLOOKUP(AP36,Datos!$K$6:$P$9,MATCH('ENUMERACION DE ALOJAMIENTOS'!$B36,Datos!$K$6:$P$6,0),FALSE))</f>
        <v>#N/A</v>
      </c>
      <c r="AR36" s="28" t="e">
        <f t="shared" si="10"/>
        <v>#N/A</v>
      </c>
      <c r="AS36" s="14"/>
      <c r="AT36" s="49">
        <f t="shared" si="11"/>
        <v>0</v>
      </c>
      <c r="AU36" s="33">
        <v>0</v>
      </c>
      <c r="AV36" s="28" t="e">
        <f>IF(((VLOOKUP($AV$19,Datos!$K$6:$P$9,MATCH('ENUMERACION DE ALOJAMIENTOS'!$B36,Datos!$K$6:$P$6,0),FALSE))*AT36)&lt;10,10,((VLOOKUP($AV$19,Datos!$K$6:$P$9,MATCH('ENUMERACION DE ALOJAMIENTOS'!$B36,Datos!$K$6:$P$6,0),FALSE))*AT36))</f>
        <v>#N/A</v>
      </c>
      <c r="AW36" s="28" t="e">
        <f>VLOOKUP($AW$19,Datos!$K$6:$P$10,MATCH('ENUMERACION DE ALOJAMIENTOS'!$B36,Datos!$K$6:$P$6,0),FALSE)</f>
        <v>#N/A</v>
      </c>
      <c r="AX36" s="28" t="str">
        <f t="shared" si="12"/>
        <v/>
      </c>
      <c r="AY36" s="28" t="str">
        <f t="shared" si="13"/>
        <v/>
      </c>
      <c r="AZ36" s="28">
        <f t="shared" si="14"/>
        <v>0</v>
      </c>
      <c r="BA36" s="51">
        <f t="shared" si="15"/>
        <v>0</v>
      </c>
      <c r="BB36" s="52" t="s">
        <v>65</v>
      </c>
      <c r="BC36" s="46" t="s">
        <v>4</v>
      </c>
      <c r="BD36" s="47" t="str">
        <f t="shared" si="16"/>
        <v/>
      </c>
      <c r="BE36" s="46" t="s">
        <v>4</v>
      </c>
      <c r="BF36" s="47" t="str">
        <f t="shared" si="17"/>
        <v/>
      </c>
      <c r="BG36" s="46" t="s">
        <v>4</v>
      </c>
      <c r="BH36" s="43" t="str">
        <f t="shared" si="18"/>
        <v>Seleccione Categoría</v>
      </c>
      <c r="BI36" s="43"/>
      <c r="BJ36" s="6" t="str">
        <f t="shared" si="19"/>
        <v/>
      </c>
    </row>
    <row r="37" spans="1:62" ht="30" x14ac:dyDescent="0.25">
      <c r="A37" s="13" t="s">
        <v>61</v>
      </c>
      <c r="B37" s="15" t="s">
        <v>62</v>
      </c>
      <c r="C37" s="9" t="s">
        <v>63</v>
      </c>
      <c r="D37" s="10" t="str">
        <f t="shared" si="1"/>
        <v>XX</v>
      </c>
      <c r="E37" s="13"/>
      <c r="F37" s="22" t="s">
        <v>64</v>
      </c>
      <c r="G37" s="24">
        <f>IFERROR(VLOOKUP('ENUMERACION DE ALOJAMIENTOS'!F37,Datos!$A$1:$B$47,2,FALSE),"")</f>
        <v>0</v>
      </c>
      <c r="H37" s="22"/>
      <c r="I37" s="26" t="str">
        <f>IFERROR(VLOOKUP('ENUMERACION DE ALOJAMIENTOS'!H37,Datos!$D$2:$F$1070,3,FALSE),"")</f>
        <v/>
      </c>
      <c r="J37" s="13"/>
      <c r="K37" s="14"/>
      <c r="L37" s="14"/>
      <c r="M37" s="14"/>
      <c r="N37" s="14"/>
      <c r="O37" s="14"/>
      <c r="P37" s="14"/>
      <c r="Q37" s="14"/>
      <c r="R37" s="28" t="str">
        <f t="shared" si="2"/>
        <v/>
      </c>
      <c r="S37" s="28" t="str">
        <f t="shared" si="3"/>
        <v/>
      </c>
      <c r="T37" s="14" t="s">
        <v>4</v>
      </c>
      <c r="U37" s="14"/>
      <c r="V37" s="14"/>
      <c r="W37" s="28" t="e">
        <f>VLOOKUP($W$18,Datos!$K$6:$P$11,MATCH('ENUMERACION DE ALOJAMIENTOS'!B37,Datos!$K$6:$P$6,0),FALSE)</f>
        <v>#N/A</v>
      </c>
      <c r="X37" s="28" t="e">
        <f t="shared" si="4"/>
        <v>#N/A</v>
      </c>
      <c r="Y37" s="28">
        <f t="shared" si="5"/>
        <v>0</v>
      </c>
      <c r="Z37" s="14" t="s">
        <v>61</v>
      </c>
      <c r="AA37" s="28" t="e">
        <f>VLOOKUP(Z37,Datos!$K$6:$P$9,MATCH('ENUMERACION DE ALOJAMIENTOS'!$B37,Datos!$K$6:$P$6,0),FALSE)</f>
        <v>#N/A</v>
      </c>
      <c r="AB37" s="28" t="e">
        <f t="shared" si="6"/>
        <v>#N/A</v>
      </c>
      <c r="AC37" s="14"/>
      <c r="AD37" s="14" t="s">
        <v>61</v>
      </c>
      <c r="AE37" s="28" t="e">
        <f>IF(AND(AD37="DOBLE",Z37="DOBLE",B37="2 LLAVES"),8,VLOOKUP(AD37,Datos!$K$6:$P$9,MATCH('ENUMERACION DE ALOJAMIENTOS'!$B37,Datos!$K$6:$P$6,0),FALSE))</f>
        <v>#N/A</v>
      </c>
      <c r="AF37" s="28" t="e">
        <f t="shared" si="7"/>
        <v>#N/A</v>
      </c>
      <c r="AG37" s="14"/>
      <c r="AH37" s="14" t="s">
        <v>61</v>
      </c>
      <c r="AI37" s="28" t="e">
        <f>IF(AND(COUNTIF(Z37:AD37,"DOBLE")&gt;=1,AH37="DOBLE",$B$20="2 LLAVES"),8,VLOOKUP(AH37,Datos!$K$6:$P$9,MATCH('ENUMERACION DE ALOJAMIENTOS'!$B37,Datos!$K$6:$P$6,0),FALSE))</f>
        <v>#N/A</v>
      </c>
      <c r="AJ37" s="28" t="e">
        <f t="shared" si="8"/>
        <v>#N/A</v>
      </c>
      <c r="AK37" s="14"/>
      <c r="AL37" s="14" t="s">
        <v>61</v>
      </c>
      <c r="AM37" s="28" t="e">
        <f>IF(AND(COUNTIF(Z37:AH37,"DOBLE")&gt;=1,AL37="DOBLE",$B$20="2 LLAVES"),8,VLOOKUP(AL37,Datos!$K$6:$P$9,MATCH('ENUMERACION DE ALOJAMIENTOS'!$B37,Datos!$K$6:$P$6,0),FALSE))</f>
        <v>#N/A</v>
      </c>
      <c r="AN37" s="28" t="e">
        <f t="shared" si="9"/>
        <v>#N/A</v>
      </c>
      <c r="AO37" s="14"/>
      <c r="AP37" s="14" t="s">
        <v>61</v>
      </c>
      <c r="AQ37" s="28" t="e">
        <f>IF(AND(COUNTIF(Z37:AL37,"DOBLE")&gt;=1,AP37="DOBLE",$B$20="2 LLAVES"),8,VLOOKUP(AP37,Datos!$K$6:$P$9,MATCH('ENUMERACION DE ALOJAMIENTOS'!$B37,Datos!$K$6:$P$6,0),FALSE))</f>
        <v>#N/A</v>
      </c>
      <c r="AR37" s="28" t="e">
        <f t="shared" si="10"/>
        <v>#N/A</v>
      </c>
      <c r="AS37" s="14"/>
      <c r="AT37" s="49">
        <f t="shared" si="11"/>
        <v>0</v>
      </c>
      <c r="AU37" s="33">
        <v>0</v>
      </c>
      <c r="AV37" s="28" t="e">
        <f>IF(((VLOOKUP($AV$19,Datos!$K$6:$P$9,MATCH('ENUMERACION DE ALOJAMIENTOS'!$B37,Datos!$K$6:$P$6,0),FALSE))*AT37)&lt;10,10,((VLOOKUP($AV$19,Datos!$K$6:$P$9,MATCH('ENUMERACION DE ALOJAMIENTOS'!$B37,Datos!$K$6:$P$6,0),FALSE))*AT37))</f>
        <v>#N/A</v>
      </c>
      <c r="AW37" s="28" t="e">
        <f>VLOOKUP($AW$19,Datos!$K$6:$P$10,MATCH('ENUMERACION DE ALOJAMIENTOS'!$B37,Datos!$K$6:$P$6,0),FALSE)</f>
        <v>#N/A</v>
      </c>
      <c r="AX37" s="28" t="str">
        <f t="shared" si="12"/>
        <v/>
      </c>
      <c r="AY37" s="28" t="str">
        <f t="shared" si="13"/>
        <v/>
      </c>
      <c r="AZ37" s="28">
        <f t="shared" si="14"/>
        <v>0</v>
      </c>
      <c r="BA37" s="51">
        <f t="shared" si="15"/>
        <v>0</v>
      </c>
      <c r="BB37" s="52" t="s">
        <v>65</v>
      </c>
      <c r="BC37" s="46" t="s">
        <v>4</v>
      </c>
      <c r="BD37" s="47" t="str">
        <f t="shared" si="16"/>
        <v/>
      </c>
      <c r="BE37" s="46" t="s">
        <v>4</v>
      </c>
      <c r="BF37" s="47" t="str">
        <f t="shared" si="17"/>
        <v/>
      </c>
      <c r="BG37" s="46" t="s">
        <v>4</v>
      </c>
      <c r="BH37" s="43" t="str">
        <f t="shared" si="18"/>
        <v>Seleccione Categoría</v>
      </c>
      <c r="BI37" s="43"/>
      <c r="BJ37" s="6" t="str">
        <f t="shared" si="19"/>
        <v/>
      </c>
    </row>
    <row r="38" spans="1:62" ht="30" x14ac:dyDescent="0.25">
      <c r="A38" s="13" t="s">
        <v>61</v>
      </c>
      <c r="B38" s="15" t="s">
        <v>62</v>
      </c>
      <c r="C38" s="9" t="s">
        <v>63</v>
      </c>
      <c r="D38" s="10" t="str">
        <f t="shared" si="1"/>
        <v>XX</v>
      </c>
      <c r="E38" s="13"/>
      <c r="F38" s="22" t="s">
        <v>64</v>
      </c>
      <c r="G38" s="24">
        <f>IFERROR(VLOOKUP('ENUMERACION DE ALOJAMIENTOS'!F38,Datos!$A$1:$B$47,2,FALSE),"")</f>
        <v>0</v>
      </c>
      <c r="H38" s="22"/>
      <c r="I38" s="26" t="str">
        <f>IFERROR(VLOOKUP('ENUMERACION DE ALOJAMIENTOS'!H38,Datos!$D$2:$F$1070,3,FALSE),"")</f>
        <v/>
      </c>
      <c r="J38" s="13"/>
      <c r="K38" s="14"/>
      <c r="L38" s="14"/>
      <c r="M38" s="14"/>
      <c r="N38" s="14"/>
      <c r="O38" s="14"/>
      <c r="P38" s="14"/>
      <c r="Q38" s="14"/>
      <c r="R38" s="28" t="str">
        <f t="shared" si="2"/>
        <v/>
      </c>
      <c r="S38" s="28" t="str">
        <f t="shared" si="3"/>
        <v/>
      </c>
      <c r="T38" s="14" t="s">
        <v>4</v>
      </c>
      <c r="U38" s="14"/>
      <c r="V38" s="14"/>
      <c r="W38" s="28" t="e">
        <f>VLOOKUP($W$18,Datos!$K$6:$P$11,MATCH('ENUMERACION DE ALOJAMIENTOS'!B38,Datos!$K$6:$P$6,0),FALSE)</f>
        <v>#N/A</v>
      </c>
      <c r="X38" s="28" t="e">
        <f t="shared" si="4"/>
        <v>#N/A</v>
      </c>
      <c r="Y38" s="28">
        <f t="shared" si="5"/>
        <v>0</v>
      </c>
      <c r="Z38" s="14" t="s">
        <v>61</v>
      </c>
      <c r="AA38" s="28" t="e">
        <f>VLOOKUP(Z38,Datos!$K$6:$P$9,MATCH('ENUMERACION DE ALOJAMIENTOS'!$B38,Datos!$K$6:$P$6,0),FALSE)</f>
        <v>#N/A</v>
      </c>
      <c r="AB38" s="28" t="e">
        <f t="shared" si="6"/>
        <v>#N/A</v>
      </c>
      <c r="AC38" s="14"/>
      <c r="AD38" s="14" t="s">
        <v>61</v>
      </c>
      <c r="AE38" s="28" t="e">
        <f>IF(AND(AD38="DOBLE",Z38="DOBLE",B38="2 LLAVES"),8,VLOOKUP(AD38,Datos!$K$6:$P$9,MATCH('ENUMERACION DE ALOJAMIENTOS'!$B38,Datos!$K$6:$P$6,0),FALSE))</f>
        <v>#N/A</v>
      </c>
      <c r="AF38" s="28" t="e">
        <f t="shared" si="7"/>
        <v>#N/A</v>
      </c>
      <c r="AG38" s="14"/>
      <c r="AH38" s="14" t="s">
        <v>61</v>
      </c>
      <c r="AI38" s="28" t="e">
        <f>IF(AND(COUNTIF(Z38:AD38,"DOBLE")&gt;=1,AH38="DOBLE",$B$20="2 LLAVES"),8,VLOOKUP(AH38,Datos!$K$6:$P$9,MATCH('ENUMERACION DE ALOJAMIENTOS'!$B38,Datos!$K$6:$P$6,0),FALSE))</f>
        <v>#N/A</v>
      </c>
      <c r="AJ38" s="28" t="e">
        <f t="shared" si="8"/>
        <v>#N/A</v>
      </c>
      <c r="AK38" s="14"/>
      <c r="AL38" s="14" t="s">
        <v>61</v>
      </c>
      <c r="AM38" s="28" t="e">
        <f>IF(AND(COUNTIF(Z38:AH38,"DOBLE")&gt;=1,AL38="DOBLE",$B$20="2 LLAVES"),8,VLOOKUP(AL38,Datos!$K$6:$P$9,MATCH('ENUMERACION DE ALOJAMIENTOS'!$B38,Datos!$K$6:$P$6,0),FALSE))</f>
        <v>#N/A</v>
      </c>
      <c r="AN38" s="28" t="e">
        <f t="shared" si="9"/>
        <v>#N/A</v>
      </c>
      <c r="AO38" s="14"/>
      <c r="AP38" s="14" t="s">
        <v>61</v>
      </c>
      <c r="AQ38" s="28" t="e">
        <f>IF(AND(COUNTIF(Z38:AL38,"DOBLE")&gt;=1,AP38="DOBLE",$B$20="2 LLAVES"),8,VLOOKUP(AP38,Datos!$K$6:$P$9,MATCH('ENUMERACION DE ALOJAMIENTOS'!$B38,Datos!$K$6:$P$6,0),FALSE))</f>
        <v>#N/A</v>
      </c>
      <c r="AR38" s="28" t="e">
        <f t="shared" si="10"/>
        <v>#N/A</v>
      </c>
      <c r="AS38" s="14"/>
      <c r="AT38" s="49">
        <f t="shared" si="11"/>
        <v>0</v>
      </c>
      <c r="AU38" s="33">
        <v>0</v>
      </c>
      <c r="AV38" s="28" t="e">
        <f>IF(((VLOOKUP($AV$19,Datos!$K$6:$P$9,MATCH('ENUMERACION DE ALOJAMIENTOS'!$B38,Datos!$K$6:$P$6,0),FALSE))*AT38)&lt;10,10,((VLOOKUP($AV$19,Datos!$K$6:$P$9,MATCH('ENUMERACION DE ALOJAMIENTOS'!$B38,Datos!$K$6:$P$6,0),FALSE))*AT38))</f>
        <v>#N/A</v>
      </c>
      <c r="AW38" s="28" t="e">
        <f>VLOOKUP($AW$19,Datos!$K$6:$P$10,MATCH('ENUMERACION DE ALOJAMIENTOS'!$B38,Datos!$K$6:$P$6,0),FALSE)</f>
        <v>#N/A</v>
      </c>
      <c r="AX38" s="28" t="str">
        <f t="shared" si="12"/>
        <v/>
      </c>
      <c r="AY38" s="28" t="str">
        <f t="shared" si="13"/>
        <v/>
      </c>
      <c r="AZ38" s="28">
        <f t="shared" si="14"/>
        <v>0</v>
      </c>
      <c r="BA38" s="51">
        <f t="shared" si="15"/>
        <v>0</v>
      </c>
      <c r="BB38" s="52" t="s">
        <v>65</v>
      </c>
      <c r="BC38" s="46" t="s">
        <v>4</v>
      </c>
      <c r="BD38" s="47" t="str">
        <f t="shared" si="16"/>
        <v/>
      </c>
      <c r="BE38" s="46" t="s">
        <v>4</v>
      </c>
      <c r="BF38" s="47" t="str">
        <f t="shared" si="17"/>
        <v/>
      </c>
      <c r="BG38" s="46" t="s">
        <v>4</v>
      </c>
      <c r="BH38" s="43" t="str">
        <f t="shared" si="18"/>
        <v>Seleccione Categoría</v>
      </c>
      <c r="BI38" s="43"/>
      <c r="BJ38" s="6" t="str">
        <f t="shared" si="19"/>
        <v/>
      </c>
    </row>
    <row r="39" spans="1:62" ht="30" x14ac:dyDescent="0.25">
      <c r="A39" s="13" t="s">
        <v>61</v>
      </c>
      <c r="B39" s="15" t="s">
        <v>62</v>
      </c>
      <c r="C39" s="9" t="s">
        <v>63</v>
      </c>
      <c r="D39" s="10" t="str">
        <f t="shared" si="1"/>
        <v>XX</v>
      </c>
      <c r="E39" s="13"/>
      <c r="F39" s="22" t="s">
        <v>64</v>
      </c>
      <c r="G39" s="24">
        <f>IFERROR(VLOOKUP('ENUMERACION DE ALOJAMIENTOS'!F39,Datos!$A$1:$B$47,2,FALSE),"")</f>
        <v>0</v>
      </c>
      <c r="H39" s="22"/>
      <c r="I39" s="26" t="str">
        <f>IFERROR(VLOOKUP('ENUMERACION DE ALOJAMIENTOS'!H39,Datos!$D$2:$F$1070,3,FALSE),"")</f>
        <v/>
      </c>
      <c r="J39" s="13"/>
      <c r="K39" s="14"/>
      <c r="L39" s="14"/>
      <c r="M39" s="14"/>
      <c r="N39" s="14"/>
      <c r="O39" s="14"/>
      <c r="P39" s="14"/>
      <c r="Q39" s="14"/>
      <c r="R39" s="28" t="str">
        <f t="shared" si="2"/>
        <v/>
      </c>
      <c r="S39" s="28" t="str">
        <f t="shared" si="3"/>
        <v/>
      </c>
      <c r="T39" s="14" t="s">
        <v>4</v>
      </c>
      <c r="U39" s="14"/>
      <c r="V39" s="14"/>
      <c r="W39" s="28" t="e">
        <f>VLOOKUP($W$18,Datos!$K$6:$P$11,MATCH('ENUMERACION DE ALOJAMIENTOS'!B39,Datos!$K$6:$P$6,0),FALSE)</f>
        <v>#N/A</v>
      </c>
      <c r="X39" s="28" t="e">
        <f t="shared" si="4"/>
        <v>#N/A</v>
      </c>
      <c r="Y39" s="28">
        <f t="shared" si="5"/>
        <v>0</v>
      </c>
      <c r="Z39" s="14" t="s">
        <v>61</v>
      </c>
      <c r="AA39" s="28" t="e">
        <f>VLOOKUP(Z39,Datos!$K$6:$P$9,MATCH('ENUMERACION DE ALOJAMIENTOS'!$B39,Datos!$K$6:$P$6,0),FALSE)</f>
        <v>#N/A</v>
      </c>
      <c r="AB39" s="28" t="e">
        <f t="shared" si="6"/>
        <v>#N/A</v>
      </c>
      <c r="AC39" s="14"/>
      <c r="AD39" s="14" t="s">
        <v>61</v>
      </c>
      <c r="AE39" s="28" t="e">
        <f>IF(AND(AD39="DOBLE",Z39="DOBLE",B39="2 LLAVES"),8,VLOOKUP(AD39,Datos!$K$6:$P$9,MATCH('ENUMERACION DE ALOJAMIENTOS'!$B39,Datos!$K$6:$P$6,0),FALSE))</f>
        <v>#N/A</v>
      </c>
      <c r="AF39" s="28" t="e">
        <f t="shared" si="7"/>
        <v>#N/A</v>
      </c>
      <c r="AG39" s="14"/>
      <c r="AH39" s="14" t="s">
        <v>61</v>
      </c>
      <c r="AI39" s="28" t="e">
        <f>IF(AND(COUNTIF(Z39:AD39,"DOBLE")&gt;=1,AH39="DOBLE",$B$20="2 LLAVES"),8,VLOOKUP(AH39,Datos!$K$6:$P$9,MATCH('ENUMERACION DE ALOJAMIENTOS'!$B39,Datos!$K$6:$P$6,0),FALSE))</f>
        <v>#N/A</v>
      </c>
      <c r="AJ39" s="28" t="e">
        <f t="shared" si="8"/>
        <v>#N/A</v>
      </c>
      <c r="AK39" s="14"/>
      <c r="AL39" s="14" t="s">
        <v>61</v>
      </c>
      <c r="AM39" s="28" t="e">
        <f>IF(AND(COUNTIF(Z39:AH39,"DOBLE")&gt;=1,AL39="DOBLE",$B$20="2 LLAVES"),8,VLOOKUP(AL39,Datos!$K$6:$P$9,MATCH('ENUMERACION DE ALOJAMIENTOS'!$B39,Datos!$K$6:$P$6,0),FALSE))</f>
        <v>#N/A</v>
      </c>
      <c r="AN39" s="28" t="e">
        <f t="shared" si="9"/>
        <v>#N/A</v>
      </c>
      <c r="AO39" s="14"/>
      <c r="AP39" s="14" t="s">
        <v>61</v>
      </c>
      <c r="AQ39" s="28" t="e">
        <f>IF(AND(COUNTIF(Z39:AL39,"DOBLE")&gt;=1,AP39="DOBLE",$B$20="2 LLAVES"),8,VLOOKUP(AP39,Datos!$K$6:$P$9,MATCH('ENUMERACION DE ALOJAMIENTOS'!$B39,Datos!$K$6:$P$6,0),FALSE))</f>
        <v>#N/A</v>
      </c>
      <c r="AR39" s="28" t="e">
        <f t="shared" si="10"/>
        <v>#N/A</v>
      </c>
      <c r="AS39" s="14"/>
      <c r="AT39" s="49">
        <f t="shared" si="11"/>
        <v>0</v>
      </c>
      <c r="AU39" s="33">
        <v>0</v>
      </c>
      <c r="AV39" s="28" t="e">
        <f>IF(((VLOOKUP($AV$19,Datos!$K$6:$P$9,MATCH('ENUMERACION DE ALOJAMIENTOS'!$B39,Datos!$K$6:$P$6,0),FALSE))*AT39)&lt;10,10,((VLOOKUP($AV$19,Datos!$K$6:$P$9,MATCH('ENUMERACION DE ALOJAMIENTOS'!$B39,Datos!$K$6:$P$6,0),FALSE))*AT39))</f>
        <v>#N/A</v>
      </c>
      <c r="AW39" s="28" t="e">
        <f>VLOOKUP($AW$19,Datos!$K$6:$P$10,MATCH('ENUMERACION DE ALOJAMIENTOS'!$B39,Datos!$K$6:$P$6,0),FALSE)</f>
        <v>#N/A</v>
      </c>
      <c r="AX39" s="28" t="str">
        <f t="shared" si="12"/>
        <v/>
      </c>
      <c r="AY39" s="28" t="str">
        <f t="shared" si="13"/>
        <v/>
      </c>
      <c r="AZ39" s="28">
        <f t="shared" si="14"/>
        <v>0</v>
      </c>
      <c r="BA39" s="51">
        <f t="shared" si="15"/>
        <v>0</v>
      </c>
      <c r="BB39" s="52" t="s">
        <v>65</v>
      </c>
      <c r="BC39" s="46" t="s">
        <v>4</v>
      </c>
      <c r="BD39" s="47" t="str">
        <f t="shared" si="16"/>
        <v/>
      </c>
      <c r="BE39" s="46" t="s">
        <v>4</v>
      </c>
      <c r="BF39" s="47" t="str">
        <f t="shared" si="17"/>
        <v/>
      </c>
      <c r="BG39" s="46" t="s">
        <v>4</v>
      </c>
      <c r="BH39" s="43" t="str">
        <f t="shared" si="18"/>
        <v>Seleccione Categoría</v>
      </c>
      <c r="BI39" s="43"/>
      <c r="BJ39" s="6" t="str">
        <f t="shared" si="19"/>
        <v/>
      </c>
    </row>
    <row r="40" spans="1:62" ht="30" x14ac:dyDescent="0.25">
      <c r="A40" s="13" t="s">
        <v>61</v>
      </c>
      <c r="B40" s="15" t="s">
        <v>62</v>
      </c>
      <c r="C40" s="9" t="s">
        <v>63</v>
      </c>
      <c r="D40" s="10" t="str">
        <f t="shared" si="1"/>
        <v>XX</v>
      </c>
      <c r="E40" s="13"/>
      <c r="F40" s="22" t="s">
        <v>64</v>
      </c>
      <c r="G40" s="24">
        <f>IFERROR(VLOOKUP('ENUMERACION DE ALOJAMIENTOS'!F40,Datos!$A$1:$B$47,2,FALSE),"")</f>
        <v>0</v>
      </c>
      <c r="H40" s="22"/>
      <c r="I40" s="26" t="str">
        <f>IFERROR(VLOOKUP('ENUMERACION DE ALOJAMIENTOS'!H40,Datos!$D$2:$F$1070,3,FALSE),"")</f>
        <v/>
      </c>
      <c r="J40" s="13"/>
      <c r="K40" s="14"/>
      <c r="L40" s="14"/>
      <c r="M40" s="14"/>
      <c r="N40" s="14"/>
      <c r="O40" s="14"/>
      <c r="P40" s="14"/>
      <c r="Q40" s="14"/>
      <c r="R40" s="28" t="str">
        <f t="shared" si="2"/>
        <v/>
      </c>
      <c r="S40" s="28" t="str">
        <f t="shared" si="3"/>
        <v/>
      </c>
      <c r="T40" s="14" t="s">
        <v>4</v>
      </c>
      <c r="U40" s="14"/>
      <c r="V40" s="14"/>
      <c r="W40" s="28" t="e">
        <f>VLOOKUP($W$18,Datos!$K$6:$P$11,MATCH('ENUMERACION DE ALOJAMIENTOS'!B40,Datos!$K$6:$P$6,0),FALSE)</f>
        <v>#N/A</v>
      </c>
      <c r="X40" s="28" t="e">
        <f t="shared" si="4"/>
        <v>#N/A</v>
      </c>
      <c r="Y40" s="28">
        <f t="shared" si="5"/>
        <v>0</v>
      </c>
      <c r="Z40" s="14" t="s">
        <v>61</v>
      </c>
      <c r="AA40" s="28" t="e">
        <f>VLOOKUP(Z40,Datos!$K$6:$P$9,MATCH('ENUMERACION DE ALOJAMIENTOS'!$B40,Datos!$K$6:$P$6,0),FALSE)</f>
        <v>#N/A</v>
      </c>
      <c r="AB40" s="28" t="e">
        <f t="shared" si="6"/>
        <v>#N/A</v>
      </c>
      <c r="AC40" s="14"/>
      <c r="AD40" s="14" t="s">
        <v>61</v>
      </c>
      <c r="AE40" s="28" t="e">
        <f>IF(AND(AD40="DOBLE",Z40="DOBLE",B40="2 LLAVES"),8,VLOOKUP(AD40,Datos!$K$6:$P$9,MATCH('ENUMERACION DE ALOJAMIENTOS'!$B40,Datos!$K$6:$P$6,0),FALSE))</f>
        <v>#N/A</v>
      </c>
      <c r="AF40" s="28" t="e">
        <f t="shared" si="7"/>
        <v>#N/A</v>
      </c>
      <c r="AG40" s="14"/>
      <c r="AH40" s="14" t="s">
        <v>61</v>
      </c>
      <c r="AI40" s="28" t="e">
        <f>IF(AND(COUNTIF(Z40:AD40,"DOBLE")&gt;=1,AH40="DOBLE",$B$20="2 LLAVES"),8,VLOOKUP(AH40,Datos!$K$6:$P$9,MATCH('ENUMERACION DE ALOJAMIENTOS'!$B40,Datos!$K$6:$P$6,0),FALSE))</f>
        <v>#N/A</v>
      </c>
      <c r="AJ40" s="28" t="e">
        <f t="shared" si="8"/>
        <v>#N/A</v>
      </c>
      <c r="AK40" s="14"/>
      <c r="AL40" s="14" t="s">
        <v>61</v>
      </c>
      <c r="AM40" s="28" t="e">
        <f>IF(AND(COUNTIF(Z40:AH40,"DOBLE")&gt;=1,AL40="DOBLE",$B$20="2 LLAVES"),8,VLOOKUP(AL40,Datos!$K$6:$P$9,MATCH('ENUMERACION DE ALOJAMIENTOS'!$B40,Datos!$K$6:$P$6,0),FALSE))</f>
        <v>#N/A</v>
      </c>
      <c r="AN40" s="28" t="e">
        <f t="shared" si="9"/>
        <v>#N/A</v>
      </c>
      <c r="AO40" s="14"/>
      <c r="AP40" s="14" t="s">
        <v>61</v>
      </c>
      <c r="AQ40" s="28" t="e">
        <f>IF(AND(COUNTIF(Z40:AL40,"DOBLE")&gt;=1,AP40="DOBLE",$B$20="2 LLAVES"),8,VLOOKUP(AP40,Datos!$K$6:$P$9,MATCH('ENUMERACION DE ALOJAMIENTOS'!$B40,Datos!$K$6:$P$6,0),FALSE))</f>
        <v>#N/A</v>
      </c>
      <c r="AR40" s="28" t="e">
        <f t="shared" si="10"/>
        <v>#N/A</v>
      </c>
      <c r="AS40" s="14"/>
      <c r="AT40" s="49">
        <f t="shared" si="11"/>
        <v>0</v>
      </c>
      <c r="AU40" s="33">
        <v>0</v>
      </c>
      <c r="AV40" s="28" t="e">
        <f>IF(((VLOOKUP($AV$19,Datos!$K$6:$P$9,MATCH('ENUMERACION DE ALOJAMIENTOS'!$B40,Datos!$K$6:$P$6,0),FALSE))*AT40)&lt;10,10,((VLOOKUP($AV$19,Datos!$K$6:$P$9,MATCH('ENUMERACION DE ALOJAMIENTOS'!$B40,Datos!$K$6:$P$6,0),FALSE))*AT40))</f>
        <v>#N/A</v>
      </c>
      <c r="AW40" s="28" t="e">
        <f>VLOOKUP($AW$19,Datos!$K$6:$P$10,MATCH('ENUMERACION DE ALOJAMIENTOS'!$B40,Datos!$K$6:$P$6,0),FALSE)</f>
        <v>#N/A</v>
      </c>
      <c r="AX40" s="28" t="str">
        <f t="shared" si="12"/>
        <v/>
      </c>
      <c r="AY40" s="28" t="str">
        <f t="shared" si="13"/>
        <v/>
      </c>
      <c r="AZ40" s="28">
        <f t="shared" si="14"/>
        <v>0</v>
      </c>
      <c r="BA40" s="51">
        <f t="shared" si="15"/>
        <v>0</v>
      </c>
      <c r="BB40" s="52" t="s">
        <v>65</v>
      </c>
      <c r="BC40" s="46" t="s">
        <v>4</v>
      </c>
      <c r="BD40" s="47" t="str">
        <f t="shared" si="16"/>
        <v/>
      </c>
      <c r="BE40" s="46" t="s">
        <v>4</v>
      </c>
      <c r="BF40" s="47" t="str">
        <f t="shared" si="17"/>
        <v/>
      </c>
      <c r="BG40" s="46" t="s">
        <v>4</v>
      </c>
      <c r="BH40" s="43" t="str">
        <f t="shared" si="18"/>
        <v>Seleccione Categoría</v>
      </c>
      <c r="BI40" s="43"/>
      <c r="BJ40" s="6" t="str">
        <f t="shared" si="19"/>
        <v/>
      </c>
    </row>
    <row r="41" spans="1:62" ht="30" x14ac:dyDescent="0.25">
      <c r="A41" s="13" t="s">
        <v>61</v>
      </c>
      <c r="B41" s="15" t="s">
        <v>62</v>
      </c>
      <c r="C41" s="9" t="s">
        <v>63</v>
      </c>
      <c r="D41" s="10" t="str">
        <f t="shared" si="1"/>
        <v>XX</v>
      </c>
      <c r="E41" s="13"/>
      <c r="F41" s="22" t="s">
        <v>64</v>
      </c>
      <c r="G41" s="24">
        <f>IFERROR(VLOOKUP('ENUMERACION DE ALOJAMIENTOS'!F41,Datos!$A$1:$B$47,2,FALSE),"")</f>
        <v>0</v>
      </c>
      <c r="H41" s="22"/>
      <c r="I41" s="26" t="str">
        <f>IFERROR(VLOOKUP('ENUMERACION DE ALOJAMIENTOS'!H41,Datos!$D$2:$F$1070,3,FALSE),"")</f>
        <v/>
      </c>
      <c r="J41" s="13"/>
      <c r="K41" s="14"/>
      <c r="L41" s="14"/>
      <c r="M41" s="14"/>
      <c r="N41" s="14"/>
      <c r="O41" s="14"/>
      <c r="P41" s="14"/>
      <c r="Q41" s="14"/>
      <c r="R41" s="28" t="str">
        <f t="shared" si="2"/>
        <v/>
      </c>
      <c r="S41" s="28" t="str">
        <f t="shared" si="3"/>
        <v/>
      </c>
      <c r="T41" s="14" t="s">
        <v>4</v>
      </c>
      <c r="U41" s="14"/>
      <c r="V41" s="14"/>
      <c r="W41" s="28" t="e">
        <f>VLOOKUP($W$18,Datos!$K$6:$P$11,MATCH('ENUMERACION DE ALOJAMIENTOS'!B41,Datos!$K$6:$P$6,0),FALSE)</f>
        <v>#N/A</v>
      </c>
      <c r="X41" s="28" t="e">
        <f t="shared" si="4"/>
        <v>#N/A</v>
      </c>
      <c r="Y41" s="28">
        <f t="shared" si="5"/>
        <v>0</v>
      </c>
      <c r="Z41" s="14" t="s">
        <v>61</v>
      </c>
      <c r="AA41" s="28" t="e">
        <f>VLOOKUP(Z41,Datos!$K$6:$P$9,MATCH('ENUMERACION DE ALOJAMIENTOS'!$B41,Datos!$K$6:$P$6,0),FALSE)</f>
        <v>#N/A</v>
      </c>
      <c r="AB41" s="28" t="e">
        <f t="shared" si="6"/>
        <v>#N/A</v>
      </c>
      <c r="AC41" s="14"/>
      <c r="AD41" s="14" t="s">
        <v>61</v>
      </c>
      <c r="AE41" s="28" t="e">
        <f>IF(AND(AD41="DOBLE",Z41="DOBLE",B41="2 LLAVES"),8,VLOOKUP(AD41,Datos!$K$6:$P$9,MATCH('ENUMERACION DE ALOJAMIENTOS'!$B41,Datos!$K$6:$P$6,0),FALSE))</f>
        <v>#N/A</v>
      </c>
      <c r="AF41" s="28" t="e">
        <f t="shared" si="7"/>
        <v>#N/A</v>
      </c>
      <c r="AG41" s="14"/>
      <c r="AH41" s="14" t="s">
        <v>61</v>
      </c>
      <c r="AI41" s="28" t="e">
        <f>IF(AND(COUNTIF(Z41:AD41,"DOBLE")&gt;=1,AH41="DOBLE",$B$20="2 LLAVES"),8,VLOOKUP(AH41,Datos!$K$6:$P$9,MATCH('ENUMERACION DE ALOJAMIENTOS'!$B41,Datos!$K$6:$P$6,0),FALSE))</f>
        <v>#N/A</v>
      </c>
      <c r="AJ41" s="28" t="e">
        <f t="shared" si="8"/>
        <v>#N/A</v>
      </c>
      <c r="AK41" s="14"/>
      <c r="AL41" s="14" t="s">
        <v>61</v>
      </c>
      <c r="AM41" s="28" t="e">
        <f>IF(AND(COUNTIF(Z41:AH41,"DOBLE")&gt;=1,AL41="DOBLE",$B$20="2 LLAVES"),8,VLOOKUP(AL41,Datos!$K$6:$P$9,MATCH('ENUMERACION DE ALOJAMIENTOS'!$B41,Datos!$K$6:$P$6,0),FALSE))</f>
        <v>#N/A</v>
      </c>
      <c r="AN41" s="28" t="e">
        <f t="shared" si="9"/>
        <v>#N/A</v>
      </c>
      <c r="AO41" s="14"/>
      <c r="AP41" s="14" t="s">
        <v>61</v>
      </c>
      <c r="AQ41" s="28" t="e">
        <f>IF(AND(COUNTIF(Z41:AL41,"DOBLE")&gt;=1,AP41="DOBLE",$B$20="2 LLAVES"),8,VLOOKUP(AP41,Datos!$K$6:$P$9,MATCH('ENUMERACION DE ALOJAMIENTOS'!$B41,Datos!$K$6:$P$6,0),FALSE))</f>
        <v>#N/A</v>
      </c>
      <c r="AR41" s="28" t="e">
        <f t="shared" si="10"/>
        <v>#N/A</v>
      </c>
      <c r="AS41" s="14"/>
      <c r="AT41" s="49">
        <f t="shared" si="11"/>
        <v>0</v>
      </c>
      <c r="AU41" s="33">
        <v>0</v>
      </c>
      <c r="AV41" s="28" t="e">
        <f>IF(((VLOOKUP($AV$19,Datos!$K$6:$P$9,MATCH('ENUMERACION DE ALOJAMIENTOS'!$B41,Datos!$K$6:$P$6,0),FALSE))*AT41)&lt;10,10,((VLOOKUP($AV$19,Datos!$K$6:$P$9,MATCH('ENUMERACION DE ALOJAMIENTOS'!$B41,Datos!$K$6:$P$6,0),FALSE))*AT41))</f>
        <v>#N/A</v>
      </c>
      <c r="AW41" s="28" t="e">
        <f>VLOOKUP($AW$19,Datos!$K$6:$P$10,MATCH('ENUMERACION DE ALOJAMIENTOS'!$B41,Datos!$K$6:$P$6,0),FALSE)</f>
        <v>#N/A</v>
      </c>
      <c r="AX41" s="28" t="str">
        <f t="shared" si="12"/>
        <v/>
      </c>
      <c r="AY41" s="28" t="str">
        <f t="shared" si="13"/>
        <v/>
      </c>
      <c r="AZ41" s="28">
        <f t="shared" si="14"/>
        <v>0</v>
      </c>
      <c r="BA41" s="51">
        <f t="shared" si="15"/>
        <v>0</v>
      </c>
      <c r="BB41" s="52" t="s">
        <v>65</v>
      </c>
      <c r="BC41" s="46" t="s">
        <v>4</v>
      </c>
      <c r="BD41" s="47" t="str">
        <f t="shared" si="16"/>
        <v/>
      </c>
      <c r="BE41" s="46" t="s">
        <v>4</v>
      </c>
      <c r="BF41" s="47" t="str">
        <f t="shared" si="17"/>
        <v/>
      </c>
      <c r="BG41" s="46" t="s">
        <v>4</v>
      </c>
      <c r="BH41" s="43" t="str">
        <f t="shared" si="18"/>
        <v>Seleccione Categoría</v>
      </c>
      <c r="BI41" s="43"/>
      <c r="BJ41" s="6" t="str">
        <f t="shared" si="19"/>
        <v/>
      </c>
    </row>
    <row r="42" spans="1:62" ht="30" x14ac:dyDescent="0.25">
      <c r="A42" s="13" t="s">
        <v>61</v>
      </c>
      <c r="B42" s="15" t="s">
        <v>62</v>
      </c>
      <c r="C42" s="9" t="s">
        <v>63</v>
      </c>
      <c r="D42" s="10" t="str">
        <f t="shared" si="1"/>
        <v>XX</v>
      </c>
      <c r="E42" s="13"/>
      <c r="F42" s="22" t="s">
        <v>64</v>
      </c>
      <c r="G42" s="24">
        <f>IFERROR(VLOOKUP('ENUMERACION DE ALOJAMIENTOS'!F42,Datos!$A$1:$B$47,2,FALSE),"")</f>
        <v>0</v>
      </c>
      <c r="H42" s="22"/>
      <c r="I42" s="26" t="str">
        <f>IFERROR(VLOOKUP('ENUMERACION DE ALOJAMIENTOS'!H42,Datos!$D$2:$F$1070,3,FALSE),"")</f>
        <v/>
      </c>
      <c r="J42" s="13"/>
      <c r="K42" s="14"/>
      <c r="L42" s="14"/>
      <c r="M42" s="14"/>
      <c r="N42" s="14"/>
      <c r="O42" s="14"/>
      <c r="P42" s="14"/>
      <c r="Q42" s="14"/>
      <c r="R42" s="28" t="str">
        <f t="shared" si="2"/>
        <v/>
      </c>
      <c r="S42" s="28" t="str">
        <f t="shared" si="3"/>
        <v/>
      </c>
      <c r="T42" s="14" t="s">
        <v>4</v>
      </c>
      <c r="U42" s="14"/>
      <c r="V42" s="14"/>
      <c r="W42" s="28" t="e">
        <f>VLOOKUP($W$18,Datos!$K$6:$P$11,MATCH('ENUMERACION DE ALOJAMIENTOS'!B42,Datos!$K$6:$P$6,0),FALSE)</f>
        <v>#N/A</v>
      </c>
      <c r="X42" s="28" t="e">
        <f t="shared" si="4"/>
        <v>#N/A</v>
      </c>
      <c r="Y42" s="28">
        <f t="shared" si="5"/>
        <v>0</v>
      </c>
      <c r="Z42" s="14" t="s">
        <v>61</v>
      </c>
      <c r="AA42" s="28" t="e">
        <f>VLOOKUP(Z42,Datos!$K$6:$P$9,MATCH('ENUMERACION DE ALOJAMIENTOS'!$B42,Datos!$K$6:$P$6,0),FALSE)</f>
        <v>#N/A</v>
      </c>
      <c r="AB42" s="28" t="e">
        <f t="shared" si="6"/>
        <v>#N/A</v>
      </c>
      <c r="AC42" s="14"/>
      <c r="AD42" s="14" t="s">
        <v>61</v>
      </c>
      <c r="AE42" s="28" t="e">
        <f>IF(AND(AD42="DOBLE",Z42="DOBLE",B42="2 LLAVES"),8,VLOOKUP(AD42,Datos!$K$6:$P$9,MATCH('ENUMERACION DE ALOJAMIENTOS'!$B42,Datos!$K$6:$P$6,0),FALSE))</f>
        <v>#N/A</v>
      </c>
      <c r="AF42" s="28" t="e">
        <f t="shared" si="7"/>
        <v>#N/A</v>
      </c>
      <c r="AG42" s="14"/>
      <c r="AH42" s="14" t="s">
        <v>61</v>
      </c>
      <c r="AI42" s="28" t="e">
        <f>IF(AND(COUNTIF(Z42:AD42,"DOBLE")&gt;=1,AH42="DOBLE",$B$20="2 LLAVES"),8,VLOOKUP(AH42,Datos!$K$6:$P$9,MATCH('ENUMERACION DE ALOJAMIENTOS'!$B42,Datos!$K$6:$P$6,0),FALSE))</f>
        <v>#N/A</v>
      </c>
      <c r="AJ42" s="28" t="e">
        <f t="shared" si="8"/>
        <v>#N/A</v>
      </c>
      <c r="AK42" s="14"/>
      <c r="AL42" s="14" t="s">
        <v>61</v>
      </c>
      <c r="AM42" s="28" t="e">
        <f>IF(AND(COUNTIF(Z42:AH42,"DOBLE")&gt;=1,AL42="DOBLE",$B$20="2 LLAVES"),8,VLOOKUP(AL42,Datos!$K$6:$P$9,MATCH('ENUMERACION DE ALOJAMIENTOS'!$B42,Datos!$K$6:$P$6,0),FALSE))</f>
        <v>#N/A</v>
      </c>
      <c r="AN42" s="28" t="e">
        <f t="shared" si="9"/>
        <v>#N/A</v>
      </c>
      <c r="AO42" s="14"/>
      <c r="AP42" s="14" t="s">
        <v>61</v>
      </c>
      <c r="AQ42" s="28" t="e">
        <f>IF(AND(COUNTIF(Z42:AL42,"DOBLE")&gt;=1,AP42="DOBLE",$B$20="2 LLAVES"),8,VLOOKUP(AP42,Datos!$K$6:$P$9,MATCH('ENUMERACION DE ALOJAMIENTOS'!$B42,Datos!$K$6:$P$6,0),FALSE))</f>
        <v>#N/A</v>
      </c>
      <c r="AR42" s="28" t="e">
        <f t="shared" si="10"/>
        <v>#N/A</v>
      </c>
      <c r="AS42" s="14"/>
      <c r="AT42" s="49">
        <f t="shared" si="11"/>
        <v>0</v>
      </c>
      <c r="AU42" s="33">
        <v>0</v>
      </c>
      <c r="AV42" s="28" t="e">
        <f>IF(((VLOOKUP($AV$19,Datos!$K$6:$P$9,MATCH('ENUMERACION DE ALOJAMIENTOS'!$B42,Datos!$K$6:$P$6,0),FALSE))*AT42)&lt;10,10,((VLOOKUP($AV$19,Datos!$K$6:$P$9,MATCH('ENUMERACION DE ALOJAMIENTOS'!$B42,Datos!$K$6:$P$6,0),FALSE))*AT42))</f>
        <v>#N/A</v>
      </c>
      <c r="AW42" s="28" t="e">
        <f>VLOOKUP($AW$19,Datos!$K$6:$P$10,MATCH('ENUMERACION DE ALOJAMIENTOS'!$B42,Datos!$K$6:$P$6,0),FALSE)</f>
        <v>#N/A</v>
      </c>
      <c r="AX42" s="28" t="str">
        <f t="shared" si="12"/>
        <v/>
      </c>
      <c r="AY42" s="28" t="str">
        <f t="shared" si="13"/>
        <v/>
      </c>
      <c r="AZ42" s="28">
        <f t="shared" si="14"/>
        <v>0</v>
      </c>
      <c r="BA42" s="51">
        <f t="shared" si="15"/>
        <v>0</v>
      </c>
      <c r="BB42" s="52" t="s">
        <v>65</v>
      </c>
      <c r="BC42" s="46" t="s">
        <v>4</v>
      </c>
      <c r="BD42" s="47" t="str">
        <f t="shared" si="16"/>
        <v/>
      </c>
      <c r="BE42" s="46" t="s">
        <v>4</v>
      </c>
      <c r="BF42" s="47" t="str">
        <f t="shared" si="17"/>
        <v/>
      </c>
      <c r="BG42" s="46" t="s">
        <v>4</v>
      </c>
      <c r="BH42" s="43" t="str">
        <f t="shared" si="18"/>
        <v>Seleccione Categoría</v>
      </c>
      <c r="BI42" s="43"/>
      <c r="BJ42" s="6" t="str">
        <f t="shared" si="19"/>
        <v/>
      </c>
    </row>
    <row r="43" spans="1:62" ht="30" x14ac:dyDescent="0.25">
      <c r="A43" s="13" t="s">
        <v>61</v>
      </c>
      <c r="B43" s="15" t="s">
        <v>62</v>
      </c>
      <c r="C43" s="9" t="s">
        <v>63</v>
      </c>
      <c r="D43" s="10" t="str">
        <f t="shared" si="1"/>
        <v>XX</v>
      </c>
      <c r="E43" s="13"/>
      <c r="F43" s="22" t="s">
        <v>64</v>
      </c>
      <c r="G43" s="24">
        <f>IFERROR(VLOOKUP('ENUMERACION DE ALOJAMIENTOS'!F43,Datos!$A$1:$B$47,2,FALSE),"")</f>
        <v>0</v>
      </c>
      <c r="H43" s="22"/>
      <c r="I43" s="26" t="str">
        <f>IFERROR(VLOOKUP('ENUMERACION DE ALOJAMIENTOS'!H43,Datos!$D$2:$F$1070,3,FALSE),"")</f>
        <v/>
      </c>
      <c r="J43" s="13"/>
      <c r="K43" s="14"/>
      <c r="L43" s="14"/>
      <c r="M43" s="14"/>
      <c r="N43" s="14"/>
      <c r="O43" s="14"/>
      <c r="P43" s="14"/>
      <c r="Q43" s="14"/>
      <c r="R43" s="28" t="str">
        <f t="shared" si="2"/>
        <v/>
      </c>
      <c r="S43" s="28" t="str">
        <f t="shared" si="3"/>
        <v/>
      </c>
      <c r="T43" s="14" t="s">
        <v>4</v>
      </c>
      <c r="U43" s="14"/>
      <c r="V43" s="14"/>
      <c r="W43" s="28" t="e">
        <f>VLOOKUP($W$18,Datos!$K$6:$P$11,MATCH('ENUMERACION DE ALOJAMIENTOS'!B43,Datos!$K$6:$P$6,0),FALSE)</f>
        <v>#N/A</v>
      </c>
      <c r="X43" s="28" t="e">
        <f t="shared" si="4"/>
        <v>#N/A</v>
      </c>
      <c r="Y43" s="28">
        <f t="shared" si="5"/>
        <v>0</v>
      </c>
      <c r="Z43" s="14" t="s">
        <v>61</v>
      </c>
      <c r="AA43" s="28" t="e">
        <f>VLOOKUP(Z43,Datos!$K$6:$P$9,MATCH('ENUMERACION DE ALOJAMIENTOS'!$B43,Datos!$K$6:$P$6,0),FALSE)</f>
        <v>#N/A</v>
      </c>
      <c r="AB43" s="28" t="e">
        <f t="shared" si="6"/>
        <v>#N/A</v>
      </c>
      <c r="AC43" s="14"/>
      <c r="AD43" s="14" t="s">
        <v>61</v>
      </c>
      <c r="AE43" s="28" t="e">
        <f>IF(AND(AD43="DOBLE",Z43="DOBLE",B43="2 LLAVES"),8,VLOOKUP(AD43,Datos!$K$6:$P$9,MATCH('ENUMERACION DE ALOJAMIENTOS'!$B43,Datos!$K$6:$P$6,0),FALSE))</f>
        <v>#N/A</v>
      </c>
      <c r="AF43" s="28" t="e">
        <f t="shared" si="7"/>
        <v>#N/A</v>
      </c>
      <c r="AG43" s="14"/>
      <c r="AH43" s="14" t="s">
        <v>61</v>
      </c>
      <c r="AI43" s="28" t="e">
        <f>IF(AND(COUNTIF(Z43:AD43,"DOBLE")&gt;=1,AH43="DOBLE",$B$20="2 LLAVES"),8,VLOOKUP(AH43,Datos!$K$6:$P$9,MATCH('ENUMERACION DE ALOJAMIENTOS'!$B43,Datos!$K$6:$P$6,0),FALSE))</f>
        <v>#N/A</v>
      </c>
      <c r="AJ43" s="28" t="e">
        <f t="shared" si="8"/>
        <v>#N/A</v>
      </c>
      <c r="AK43" s="14"/>
      <c r="AL43" s="14" t="s">
        <v>61</v>
      </c>
      <c r="AM43" s="28" t="e">
        <f>IF(AND(COUNTIF(Z43:AH43,"DOBLE")&gt;=1,AL43="DOBLE",$B$20="2 LLAVES"),8,VLOOKUP(AL43,Datos!$K$6:$P$9,MATCH('ENUMERACION DE ALOJAMIENTOS'!$B43,Datos!$K$6:$P$6,0),FALSE))</f>
        <v>#N/A</v>
      </c>
      <c r="AN43" s="28" t="e">
        <f t="shared" si="9"/>
        <v>#N/A</v>
      </c>
      <c r="AO43" s="14"/>
      <c r="AP43" s="14" t="s">
        <v>61</v>
      </c>
      <c r="AQ43" s="28" t="e">
        <f>IF(AND(COUNTIF(Z43:AL43,"DOBLE")&gt;=1,AP43="DOBLE",$B$20="2 LLAVES"),8,VLOOKUP(AP43,Datos!$K$6:$P$9,MATCH('ENUMERACION DE ALOJAMIENTOS'!$B43,Datos!$K$6:$P$6,0),FALSE))</f>
        <v>#N/A</v>
      </c>
      <c r="AR43" s="28" t="e">
        <f t="shared" si="10"/>
        <v>#N/A</v>
      </c>
      <c r="AS43" s="14"/>
      <c r="AT43" s="49">
        <f t="shared" si="11"/>
        <v>0</v>
      </c>
      <c r="AU43" s="33">
        <v>0</v>
      </c>
      <c r="AV43" s="28" t="e">
        <f>IF(((VLOOKUP($AV$19,Datos!$K$6:$P$9,MATCH('ENUMERACION DE ALOJAMIENTOS'!$B43,Datos!$K$6:$P$6,0),FALSE))*AT43)&lt;10,10,((VLOOKUP($AV$19,Datos!$K$6:$P$9,MATCH('ENUMERACION DE ALOJAMIENTOS'!$B43,Datos!$K$6:$P$6,0),FALSE))*AT43))</f>
        <v>#N/A</v>
      </c>
      <c r="AW43" s="28" t="e">
        <f>VLOOKUP($AW$19,Datos!$K$6:$P$10,MATCH('ENUMERACION DE ALOJAMIENTOS'!$B43,Datos!$K$6:$P$6,0),FALSE)</f>
        <v>#N/A</v>
      </c>
      <c r="AX43" s="28" t="str">
        <f t="shared" si="12"/>
        <v/>
      </c>
      <c r="AY43" s="28" t="str">
        <f t="shared" si="13"/>
        <v/>
      </c>
      <c r="AZ43" s="28">
        <f t="shared" si="14"/>
        <v>0</v>
      </c>
      <c r="BA43" s="51">
        <f t="shared" si="15"/>
        <v>0</v>
      </c>
      <c r="BB43" s="52" t="s">
        <v>65</v>
      </c>
      <c r="BC43" s="46" t="s">
        <v>4</v>
      </c>
      <c r="BD43" s="47" t="str">
        <f t="shared" si="16"/>
        <v/>
      </c>
      <c r="BE43" s="46" t="s">
        <v>4</v>
      </c>
      <c r="BF43" s="47" t="str">
        <f t="shared" si="17"/>
        <v/>
      </c>
      <c r="BG43" s="46" t="s">
        <v>4</v>
      </c>
      <c r="BH43" s="43" t="str">
        <f t="shared" si="18"/>
        <v>Seleccione Categoría</v>
      </c>
      <c r="BI43" s="43"/>
      <c r="BJ43" s="6" t="str">
        <f t="shared" si="19"/>
        <v/>
      </c>
    </row>
    <row r="44" spans="1:62" ht="30" x14ac:dyDescent="0.25">
      <c r="A44" s="13" t="s">
        <v>61</v>
      </c>
      <c r="B44" s="15" t="s">
        <v>62</v>
      </c>
      <c r="C44" s="9" t="s">
        <v>63</v>
      </c>
      <c r="D44" s="10" t="str">
        <f t="shared" si="1"/>
        <v>XX</v>
      </c>
      <c r="E44" s="13"/>
      <c r="F44" s="22" t="s">
        <v>64</v>
      </c>
      <c r="G44" s="24">
        <f>IFERROR(VLOOKUP('ENUMERACION DE ALOJAMIENTOS'!F44,Datos!$A$1:$B$47,2,FALSE),"")</f>
        <v>0</v>
      </c>
      <c r="H44" s="22"/>
      <c r="I44" s="26" t="str">
        <f>IFERROR(VLOOKUP('ENUMERACION DE ALOJAMIENTOS'!H44,Datos!$D$2:$F$1070,3,FALSE),"")</f>
        <v/>
      </c>
      <c r="J44" s="13"/>
      <c r="K44" s="14"/>
      <c r="L44" s="14"/>
      <c r="M44" s="14"/>
      <c r="N44" s="14"/>
      <c r="O44" s="14"/>
      <c r="P44" s="14"/>
      <c r="Q44" s="14"/>
      <c r="R44" s="28" t="str">
        <f t="shared" si="2"/>
        <v/>
      </c>
      <c r="S44" s="28" t="str">
        <f t="shared" si="3"/>
        <v/>
      </c>
      <c r="T44" s="14" t="s">
        <v>4</v>
      </c>
      <c r="U44" s="14"/>
      <c r="V44" s="14"/>
      <c r="W44" s="28" t="e">
        <f>VLOOKUP($W$18,Datos!$K$6:$P$11,MATCH('ENUMERACION DE ALOJAMIENTOS'!B44,Datos!$K$6:$P$6,0),FALSE)</f>
        <v>#N/A</v>
      </c>
      <c r="X44" s="28" t="e">
        <f t="shared" si="4"/>
        <v>#N/A</v>
      </c>
      <c r="Y44" s="28">
        <f t="shared" si="5"/>
        <v>0</v>
      </c>
      <c r="Z44" s="14" t="s">
        <v>61</v>
      </c>
      <c r="AA44" s="28" t="e">
        <f>VLOOKUP(Z44,Datos!$K$6:$P$9,MATCH('ENUMERACION DE ALOJAMIENTOS'!$B44,Datos!$K$6:$P$6,0),FALSE)</f>
        <v>#N/A</v>
      </c>
      <c r="AB44" s="28" t="e">
        <f t="shared" si="6"/>
        <v>#N/A</v>
      </c>
      <c r="AC44" s="14"/>
      <c r="AD44" s="14" t="s">
        <v>61</v>
      </c>
      <c r="AE44" s="28" t="e">
        <f>IF(AND(AD44="DOBLE",Z44="DOBLE",B44="2 LLAVES"),8,VLOOKUP(AD44,Datos!$K$6:$P$9,MATCH('ENUMERACION DE ALOJAMIENTOS'!$B44,Datos!$K$6:$P$6,0),FALSE))</f>
        <v>#N/A</v>
      </c>
      <c r="AF44" s="28" t="e">
        <f t="shared" si="7"/>
        <v>#N/A</v>
      </c>
      <c r="AG44" s="14"/>
      <c r="AH44" s="14" t="s">
        <v>61</v>
      </c>
      <c r="AI44" s="28" t="e">
        <f>IF(AND(COUNTIF(Z44:AD44,"DOBLE")&gt;=1,AH44="DOBLE",$B$20="2 LLAVES"),8,VLOOKUP(AH44,Datos!$K$6:$P$9,MATCH('ENUMERACION DE ALOJAMIENTOS'!$B44,Datos!$K$6:$P$6,0),FALSE))</f>
        <v>#N/A</v>
      </c>
      <c r="AJ44" s="28" t="e">
        <f t="shared" si="8"/>
        <v>#N/A</v>
      </c>
      <c r="AK44" s="14"/>
      <c r="AL44" s="14" t="s">
        <v>61</v>
      </c>
      <c r="AM44" s="28" t="e">
        <f>IF(AND(COUNTIF(Z44:AH44,"DOBLE")&gt;=1,AL44="DOBLE",$B$20="2 LLAVES"),8,VLOOKUP(AL44,Datos!$K$6:$P$9,MATCH('ENUMERACION DE ALOJAMIENTOS'!$B44,Datos!$K$6:$P$6,0),FALSE))</f>
        <v>#N/A</v>
      </c>
      <c r="AN44" s="28" t="e">
        <f t="shared" si="9"/>
        <v>#N/A</v>
      </c>
      <c r="AO44" s="14"/>
      <c r="AP44" s="14" t="s">
        <v>61</v>
      </c>
      <c r="AQ44" s="28" t="e">
        <f>IF(AND(COUNTIF(Z44:AL44,"DOBLE")&gt;=1,AP44="DOBLE",$B$20="2 LLAVES"),8,VLOOKUP(AP44,Datos!$K$6:$P$9,MATCH('ENUMERACION DE ALOJAMIENTOS'!$B44,Datos!$K$6:$P$6,0),FALSE))</f>
        <v>#N/A</v>
      </c>
      <c r="AR44" s="28" t="e">
        <f t="shared" si="10"/>
        <v>#N/A</v>
      </c>
      <c r="AS44" s="14"/>
      <c r="AT44" s="49">
        <f t="shared" si="11"/>
        <v>0</v>
      </c>
      <c r="AU44" s="33">
        <v>0</v>
      </c>
      <c r="AV44" s="28" t="e">
        <f>IF(((VLOOKUP($AV$19,Datos!$K$6:$P$9,MATCH('ENUMERACION DE ALOJAMIENTOS'!$B44,Datos!$K$6:$P$6,0),FALSE))*AT44)&lt;10,10,((VLOOKUP($AV$19,Datos!$K$6:$P$9,MATCH('ENUMERACION DE ALOJAMIENTOS'!$B44,Datos!$K$6:$P$6,0),FALSE))*AT44))</f>
        <v>#N/A</v>
      </c>
      <c r="AW44" s="28" t="e">
        <f>VLOOKUP($AW$19,Datos!$K$6:$P$10,MATCH('ENUMERACION DE ALOJAMIENTOS'!$B44,Datos!$K$6:$P$6,0),FALSE)</f>
        <v>#N/A</v>
      </c>
      <c r="AX44" s="28" t="str">
        <f t="shared" si="12"/>
        <v/>
      </c>
      <c r="AY44" s="28" t="str">
        <f t="shared" si="13"/>
        <v/>
      </c>
      <c r="AZ44" s="28">
        <f t="shared" si="14"/>
        <v>0</v>
      </c>
      <c r="BA44" s="51">
        <f t="shared" si="15"/>
        <v>0</v>
      </c>
      <c r="BB44" s="52" t="s">
        <v>65</v>
      </c>
      <c r="BC44" s="46" t="s">
        <v>4</v>
      </c>
      <c r="BD44" s="47" t="str">
        <f t="shared" si="16"/>
        <v/>
      </c>
      <c r="BE44" s="46" t="s">
        <v>4</v>
      </c>
      <c r="BF44" s="47" t="str">
        <f t="shared" si="17"/>
        <v/>
      </c>
      <c r="BG44" s="46" t="s">
        <v>4</v>
      </c>
      <c r="BH44" s="43" t="str">
        <f t="shared" si="18"/>
        <v>Seleccione Categoría</v>
      </c>
      <c r="BI44" s="43"/>
      <c r="BJ44" s="6" t="str">
        <f t="shared" si="19"/>
        <v/>
      </c>
    </row>
    <row r="45" spans="1:62" ht="30" x14ac:dyDescent="0.25">
      <c r="A45" s="13" t="s">
        <v>61</v>
      </c>
      <c r="B45" s="15" t="s">
        <v>62</v>
      </c>
      <c r="C45" s="9" t="s">
        <v>63</v>
      </c>
      <c r="D45" s="10" t="str">
        <f t="shared" si="1"/>
        <v>XX</v>
      </c>
      <c r="E45" s="13"/>
      <c r="F45" s="22" t="s">
        <v>64</v>
      </c>
      <c r="G45" s="24">
        <f>IFERROR(VLOOKUP('ENUMERACION DE ALOJAMIENTOS'!F45,Datos!$A$1:$B$47,2,FALSE),"")</f>
        <v>0</v>
      </c>
      <c r="H45" s="22"/>
      <c r="I45" s="26" t="str">
        <f>IFERROR(VLOOKUP('ENUMERACION DE ALOJAMIENTOS'!H45,Datos!$D$2:$F$1070,3,FALSE),"")</f>
        <v/>
      </c>
      <c r="J45" s="13"/>
      <c r="K45" s="14"/>
      <c r="L45" s="14"/>
      <c r="M45" s="14"/>
      <c r="N45" s="14"/>
      <c r="O45" s="14"/>
      <c r="P45" s="14"/>
      <c r="Q45" s="14"/>
      <c r="R45" s="28" t="str">
        <f t="shared" si="2"/>
        <v/>
      </c>
      <c r="S45" s="28" t="str">
        <f t="shared" si="3"/>
        <v/>
      </c>
      <c r="T45" s="14" t="s">
        <v>4</v>
      </c>
      <c r="U45" s="14"/>
      <c r="V45" s="14"/>
      <c r="W45" s="28" t="e">
        <f>VLOOKUP($W$18,Datos!$K$6:$P$11,MATCH('ENUMERACION DE ALOJAMIENTOS'!B45,Datos!$K$6:$P$6,0),FALSE)</f>
        <v>#N/A</v>
      </c>
      <c r="X45" s="28" t="e">
        <f t="shared" si="4"/>
        <v>#N/A</v>
      </c>
      <c r="Y45" s="28">
        <f t="shared" si="5"/>
        <v>0</v>
      </c>
      <c r="Z45" s="14" t="s">
        <v>61</v>
      </c>
      <c r="AA45" s="28" t="e">
        <f>VLOOKUP(Z45,Datos!$K$6:$P$9,MATCH('ENUMERACION DE ALOJAMIENTOS'!$B45,Datos!$K$6:$P$6,0),FALSE)</f>
        <v>#N/A</v>
      </c>
      <c r="AB45" s="28" t="e">
        <f t="shared" si="6"/>
        <v>#N/A</v>
      </c>
      <c r="AC45" s="14"/>
      <c r="AD45" s="14" t="s">
        <v>61</v>
      </c>
      <c r="AE45" s="28" t="e">
        <f>IF(AND(AD45="DOBLE",Z45="DOBLE",B45="2 LLAVES"),8,VLOOKUP(AD45,Datos!$K$6:$P$9,MATCH('ENUMERACION DE ALOJAMIENTOS'!$B45,Datos!$K$6:$P$6,0),FALSE))</f>
        <v>#N/A</v>
      </c>
      <c r="AF45" s="28" t="e">
        <f t="shared" si="7"/>
        <v>#N/A</v>
      </c>
      <c r="AG45" s="14"/>
      <c r="AH45" s="14" t="s">
        <v>61</v>
      </c>
      <c r="AI45" s="28" t="e">
        <f>IF(AND(COUNTIF(Z45:AD45,"DOBLE")&gt;=1,AH45="DOBLE",$B$20="2 LLAVES"),8,VLOOKUP(AH45,Datos!$K$6:$P$9,MATCH('ENUMERACION DE ALOJAMIENTOS'!$B45,Datos!$K$6:$P$6,0),FALSE))</f>
        <v>#N/A</v>
      </c>
      <c r="AJ45" s="28" t="e">
        <f t="shared" si="8"/>
        <v>#N/A</v>
      </c>
      <c r="AK45" s="14"/>
      <c r="AL45" s="14" t="s">
        <v>61</v>
      </c>
      <c r="AM45" s="28" t="e">
        <f>IF(AND(COUNTIF(Z45:AH45,"DOBLE")&gt;=1,AL45="DOBLE",$B$20="2 LLAVES"),8,VLOOKUP(AL45,Datos!$K$6:$P$9,MATCH('ENUMERACION DE ALOJAMIENTOS'!$B45,Datos!$K$6:$P$6,0),FALSE))</f>
        <v>#N/A</v>
      </c>
      <c r="AN45" s="28" t="e">
        <f t="shared" si="9"/>
        <v>#N/A</v>
      </c>
      <c r="AO45" s="14"/>
      <c r="AP45" s="14" t="s">
        <v>61</v>
      </c>
      <c r="AQ45" s="28" t="e">
        <f>IF(AND(COUNTIF(Z45:AL45,"DOBLE")&gt;=1,AP45="DOBLE",$B$20="2 LLAVES"),8,VLOOKUP(AP45,Datos!$K$6:$P$9,MATCH('ENUMERACION DE ALOJAMIENTOS'!$B45,Datos!$K$6:$P$6,0),FALSE))</f>
        <v>#N/A</v>
      </c>
      <c r="AR45" s="28" t="e">
        <f t="shared" si="10"/>
        <v>#N/A</v>
      </c>
      <c r="AS45" s="14"/>
      <c r="AT45" s="49">
        <f t="shared" si="11"/>
        <v>0</v>
      </c>
      <c r="AU45" s="33">
        <v>0</v>
      </c>
      <c r="AV45" s="28" t="e">
        <f>IF(((VLOOKUP($AV$19,Datos!$K$6:$P$9,MATCH('ENUMERACION DE ALOJAMIENTOS'!$B45,Datos!$K$6:$P$6,0),FALSE))*AT45)&lt;10,10,((VLOOKUP($AV$19,Datos!$K$6:$P$9,MATCH('ENUMERACION DE ALOJAMIENTOS'!$B45,Datos!$K$6:$P$6,0),FALSE))*AT45))</f>
        <v>#N/A</v>
      </c>
      <c r="AW45" s="28" t="e">
        <f>VLOOKUP($AW$19,Datos!$K$6:$P$10,MATCH('ENUMERACION DE ALOJAMIENTOS'!$B45,Datos!$K$6:$P$6,0),FALSE)</f>
        <v>#N/A</v>
      </c>
      <c r="AX45" s="28" t="str">
        <f t="shared" si="12"/>
        <v/>
      </c>
      <c r="AY45" s="28" t="str">
        <f t="shared" si="13"/>
        <v/>
      </c>
      <c r="AZ45" s="28">
        <f t="shared" si="14"/>
        <v>0</v>
      </c>
      <c r="BA45" s="51">
        <f t="shared" si="15"/>
        <v>0</v>
      </c>
      <c r="BB45" s="52" t="s">
        <v>65</v>
      </c>
      <c r="BC45" s="46" t="s">
        <v>4</v>
      </c>
      <c r="BD45" s="47" t="str">
        <f t="shared" si="16"/>
        <v/>
      </c>
      <c r="BE45" s="46" t="s">
        <v>4</v>
      </c>
      <c r="BF45" s="47" t="str">
        <f t="shared" si="17"/>
        <v/>
      </c>
      <c r="BG45" s="46" t="s">
        <v>4</v>
      </c>
      <c r="BH45" s="43" t="str">
        <f t="shared" si="18"/>
        <v>Seleccione Categoría</v>
      </c>
      <c r="BI45" s="43"/>
      <c r="BJ45" s="6" t="str">
        <f t="shared" si="19"/>
        <v/>
      </c>
    </row>
    <row r="46" spans="1:62" ht="30" x14ac:dyDescent="0.25">
      <c r="A46" s="13" t="s">
        <v>61</v>
      </c>
      <c r="B46" s="15" t="s">
        <v>62</v>
      </c>
      <c r="C46" s="9" t="s">
        <v>63</v>
      </c>
      <c r="D46" s="10" t="str">
        <f t="shared" si="1"/>
        <v>XX</v>
      </c>
      <c r="E46" s="13"/>
      <c r="F46" s="22" t="s">
        <v>64</v>
      </c>
      <c r="G46" s="24">
        <f>IFERROR(VLOOKUP('ENUMERACION DE ALOJAMIENTOS'!F46,Datos!$A$1:$B$47,2,FALSE),"")</f>
        <v>0</v>
      </c>
      <c r="H46" s="22"/>
      <c r="I46" s="26" t="str">
        <f>IFERROR(VLOOKUP('ENUMERACION DE ALOJAMIENTOS'!H46,Datos!$D$2:$F$1070,3,FALSE),"")</f>
        <v/>
      </c>
      <c r="J46" s="13"/>
      <c r="K46" s="14"/>
      <c r="L46" s="14"/>
      <c r="M46" s="14"/>
      <c r="N46" s="14"/>
      <c r="O46" s="14"/>
      <c r="P46" s="14"/>
      <c r="Q46" s="14"/>
      <c r="R46" s="28" t="str">
        <f t="shared" si="2"/>
        <v/>
      </c>
      <c r="S46" s="28" t="str">
        <f t="shared" si="3"/>
        <v/>
      </c>
      <c r="T46" s="14" t="s">
        <v>4</v>
      </c>
      <c r="U46" s="14"/>
      <c r="V46" s="14"/>
      <c r="W46" s="28" t="e">
        <f>VLOOKUP($W$18,Datos!$K$6:$P$11,MATCH('ENUMERACION DE ALOJAMIENTOS'!B46,Datos!$K$6:$P$6,0),FALSE)</f>
        <v>#N/A</v>
      </c>
      <c r="X46" s="28" t="e">
        <f t="shared" si="4"/>
        <v>#N/A</v>
      </c>
      <c r="Y46" s="28">
        <f t="shared" si="5"/>
        <v>0</v>
      </c>
      <c r="Z46" s="14" t="s">
        <v>61</v>
      </c>
      <c r="AA46" s="28" t="e">
        <f>VLOOKUP(Z46,Datos!$K$6:$P$9,MATCH('ENUMERACION DE ALOJAMIENTOS'!$B46,Datos!$K$6:$P$6,0),FALSE)</f>
        <v>#N/A</v>
      </c>
      <c r="AB46" s="28" t="e">
        <f t="shared" si="6"/>
        <v>#N/A</v>
      </c>
      <c r="AC46" s="14"/>
      <c r="AD46" s="14" t="s">
        <v>61</v>
      </c>
      <c r="AE46" s="28" t="e">
        <f>IF(AND(AD46="DOBLE",Z46="DOBLE",B46="2 LLAVES"),8,VLOOKUP(AD46,Datos!$K$6:$P$9,MATCH('ENUMERACION DE ALOJAMIENTOS'!$B46,Datos!$K$6:$P$6,0),FALSE))</f>
        <v>#N/A</v>
      </c>
      <c r="AF46" s="28" t="e">
        <f t="shared" si="7"/>
        <v>#N/A</v>
      </c>
      <c r="AG46" s="14"/>
      <c r="AH46" s="14" t="s">
        <v>61</v>
      </c>
      <c r="AI46" s="28" t="e">
        <f>IF(AND(COUNTIF(Z46:AD46,"DOBLE")&gt;=1,AH46="DOBLE",$B$20="2 LLAVES"),8,VLOOKUP(AH46,Datos!$K$6:$P$9,MATCH('ENUMERACION DE ALOJAMIENTOS'!$B46,Datos!$K$6:$P$6,0),FALSE))</f>
        <v>#N/A</v>
      </c>
      <c r="AJ46" s="28" t="e">
        <f t="shared" si="8"/>
        <v>#N/A</v>
      </c>
      <c r="AK46" s="14"/>
      <c r="AL46" s="14" t="s">
        <v>61</v>
      </c>
      <c r="AM46" s="28" t="e">
        <f>IF(AND(COUNTIF(Z46:AH46,"DOBLE")&gt;=1,AL46="DOBLE",$B$20="2 LLAVES"),8,VLOOKUP(AL46,Datos!$K$6:$P$9,MATCH('ENUMERACION DE ALOJAMIENTOS'!$B46,Datos!$K$6:$P$6,0),FALSE))</f>
        <v>#N/A</v>
      </c>
      <c r="AN46" s="28" t="e">
        <f t="shared" si="9"/>
        <v>#N/A</v>
      </c>
      <c r="AO46" s="14"/>
      <c r="AP46" s="14" t="s">
        <v>61</v>
      </c>
      <c r="AQ46" s="28" t="e">
        <f>IF(AND(COUNTIF(Z46:AL46,"DOBLE")&gt;=1,AP46="DOBLE",$B$20="2 LLAVES"),8,VLOOKUP(AP46,Datos!$K$6:$P$9,MATCH('ENUMERACION DE ALOJAMIENTOS'!$B46,Datos!$K$6:$P$6,0),FALSE))</f>
        <v>#N/A</v>
      </c>
      <c r="AR46" s="28" t="e">
        <f t="shared" si="10"/>
        <v>#N/A</v>
      </c>
      <c r="AS46" s="14"/>
      <c r="AT46" s="49">
        <f t="shared" si="11"/>
        <v>0</v>
      </c>
      <c r="AU46" s="33">
        <v>0</v>
      </c>
      <c r="AV46" s="28" t="e">
        <f>IF(((VLOOKUP($AV$19,Datos!$K$6:$P$9,MATCH('ENUMERACION DE ALOJAMIENTOS'!$B46,Datos!$K$6:$P$6,0),FALSE))*AT46)&lt;10,10,((VLOOKUP($AV$19,Datos!$K$6:$P$9,MATCH('ENUMERACION DE ALOJAMIENTOS'!$B46,Datos!$K$6:$P$6,0),FALSE))*AT46))</f>
        <v>#N/A</v>
      </c>
      <c r="AW46" s="28" t="e">
        <f>VLOOKUP($AW$19,Datos!$K$6:$P$10,MATCH('ENUMERACION DE ALOJAMIENTOS'!$B46,Datos!$K$6:$P$6,0),FALSE)</f>
        <v>#N/A</v>
      </c>
      <c r="AX46" s="28" t="str">
        <f t="shared" si="12"/>
        <v/>
      </c>
      <c r="AY46" s="28" t="str">
        <f t="shared" si="13"/>
        <v/>
      </c>
      <c r="AZ46" s="28">
        <f t="shared" si="14"/>
        <v>0</v>
      </c>
      <c r="BA46" s="51">
        <f t="shared" si="15"/>
        <v>0</v>
      </c>
      <c r="BB46" s="52" t="s">
        <v>65</v>
      </c>
      <c r="BC46" s="46" t="s">
        <v>4</v>
      </c>
      <c r="BD46" s="47" t="str">
        <f t="shared" si="16"/>
        <v/>
      </c>
      <c r="BE46" s="46" t="s">
        <v>4</v>
      </c>
      <c r="BF46" s="47" t="str">
        <f t="shared" si="17"/>
        <v/>
      </c>
      <c r="BG46" s="46" t="s">
        <v>4</v>
      </c>
      <c r="BH46" s="43" t="str">
        <f t="shared" si="18"/>
        <v>Seleccione Categoría</v>
      </c>
      <c r="BI46" s="43"/>
      <c r="BJ46" s="6" t="str">
        <f t="shared" si="19"/>
        <v/>
      </c>
    </row>
    <row r="47" spans="1:62" ht="30" x14ac:dyDescent="0.25">
      <c r="A47" s="13" t="s">
        <v>61</v>
      </c>
      <c r="B47" s="15" t="s">
        <v>62</v>
      </c>
      <c r="C47" s="9" t="s">
        <v>63</v>
      </c>
      <c r="D47" s="10" t="str">
        <f t="shared" si="1"/>
        <v>XX</v>
      </c>
      <c r="E47" s="13"/>
      <c r="F47" s="22" t="s">
        <v>64</v>
      </c>
      <c r="G47" s="24">
        <f>IFERROR(VLOOKUP('ENUMERACION DE ALOJAMIENTOS'!F47,Datos!$A$1:$B$47,2,FALSE),"")</f>
        <v>0</v>
      </c>
      <c r="H47" s="22"/>
      <c r="I47" s="26" t="str">
        <f>IFERROR(VLOOKUP('ENUMERACION DE ALOJAMIENTOS'!H47,Datos!$D$2:$F$1070,3,FALSE),"")</f>
        <v/>
      </c>
      <c r="J47" s="13"/>
      <c r="K47" s="14"/>
      <c r="L47" s="14"/>
      <c r="M47" s="14"/>
      <c r="N47" s="14"/>
      <c r="O47" s="14"/>
      <c r="P47" s="14"/>
      <c r="Q47" s="14"/>
      <c r="R47" s="28" t="str">
        <f t="shared" si="2"/>
        <v/>
      </c>
      <c r="S47" s="28" t="str">
        <f t="shared" si="3"/>
        <v/>
      </c>
      <c r="T47" s="14" t="s">
        <v>4</v>
      </c>
      <c r="U47" s="14"/>
      <c r="V47" s="14"/>
      <c r="W47" s="28" t="e">
        <f>VLOOKUP($W$18,Datos!$K$6:$P$11,MATCH('ENUMERACION DE ALOJAMIENTOS'!B47,Datos!$K$6:$P$6,0),FALSE)</f>
        <v>#N/A</v>
      </c>
      <c r="X47" s="28" t="e">
        <f t="shared" si="4"/>
        <v>#N/A</v>
      </c>
      <c r="Y47" s="28">
        <f t="shared" si="5"/>
        <v>0</v>
      </c>
      <c r="Z47" s="14" t="s">
        <v>61</v>
      </c>
      <c r="AA47" s="28" t="e">
        <f>VLOOKUP(Z47,Datos!$K$6:$P$9,MATCH('ENUMERACION DE ALOJAMIENTOS'!$B47,Datos!$K$6:$P$6,0),FALSE)</f>
        <v>#N/A</v>
      </c>
      <c r="AB47" s="28" t="e">
        <f t="shared" si="6"/>
        <v>#N/A</v>
      </c>
      <c r="AC47" s="14"/>
      <c r="AD47" s="14" t="s">
        <v>61</v>
      </c>
      <c r="AE47" s="28" t="e">
        <f>IF(AND(AD47="DOBLE",Z47="DOBLE",B47="2 LLAVES"),8,VLOOKUP(AD47,Datos!$K$6:$P$9,MATCH('ENUMERACION DE ALOJAMIENTOS'!$B47,Datos!$K$6:$P$6,0),FALSE))</f>
        <v>#N/A</v>
      </c>
      <c r="AF47" s="28" t="e">
        <f t="shared" si="7"/>
        <v>#N/A</v>
      </c>
      <c r="AG47" s="14"/>
      <c r="AH47" s="14" t="s">
        <v>61</v>
      </c>
      <c r="AI47" s="28" t="e">
        <f>IF(AND(COUNTIF(Z47:AD47,"DOBLE")&gt;=1,AH47="DOBLE",$B$20="2 LLAVES"),8,VLOOKUP(AH47,Datos!$K$6:$P$9,MATCH('ENUMERACION DE ALOJAMIENTOS'!$B47,Datos!$K$6:$P$6,0),FALSE))</f>
        <v>#N/A</v>
      </c>
      <c r="AJ47" s="28" t="e">
        <f t="shared" si="8"/>
        <v>#N/A</v>
      </c>
      <c r="AK47" s="14"/>
      <c r="AL47" s="14" t="s">
        <v>61</v>
      </c>
      <c r="AM47" s="28" t="e">
        <f>IF(AND(COUNTIF(Z47:AH47,"DOBLE")&gt;=1,AL47="DOBLE",$B$20="2 LLAVES"),8,VLOOKUP(AL47,Datos!$K$6:$P$9,MATCH('ENUMERACION DE ALOJAMIENTOS'!$B47,Datos!$K$6:$P$6,0),FALSE))</f>
        <v>#N/A</v>
      </c>
      <c r="AN47" s="28" t="e">
        <f t="shared" si="9"/>
        <v>#N/A</v>
      </c>
      <c r="AO47" s="14"/>
      <c r="AP47" s="14" t="s">
        <v>61</v>
      </c>
      <c r="AQ47" s="28" t="e">
        <f>IF(AND(COUNTIF(Z47:AL47,"DOBLE")&gt;=1,AP47="DOBLE",$B$20="2 LLAVES"),8,VLOOKUP(AP47,Datos!$K$6:$P$9,MATCH('ENUMERACION DE ALOJAMIENTOS'!$B47,Datos!$K$6:$P$6,0),FALSE))</f>
        <v>#N/A</v>
      </c>
      <c r="AR47" s="28" t="e">
        <f t="shared" si="10"/>
        <v>#N/A</v>
      </c>
      <c r="AS47" s="14"/>
      <c r="AT47" s="49">
        <f t="shared" si="11"/>
        <v>0</v>
      </c>
      <c r="AU47" s="33">
        <v>0</v>
      </c>
      <c r="AV47" s="28" t="e">
        <f>IF(((VLOOKUP($AV$19,Datos!$K$6:$P$9,MATCH('ENUMERACION DE ALOJAMIENTOS'!$B47,Datos!$K$6:$P$6,0),FALSE))*AT47)&lt;10,10,((VLOOKUP($AV$19,Datos!$K$6:$P$9,MATCH('ENUMERACION DE ALOJAMIENTOS'!$B47,Datos!$K$6:$P$6,0),FALSE))*AT47))</f>
        <v>#N/A</v>
      </c>
      <c r="AW47" s="28" t="e">
        <f>VLOOKUP($AW$19,Datos!$K$6:$P$10,MATCH('ENUMERACION DE ALOJAMIENTOS'!$B47,Datos!$K$6:$P$6,0),FALSE)</f>
        <v>#N/A</v>
      </c>
      <c r="AX47" s="28" t="str">
        <f t="shared" si="12"/>
        <v/>
      </c>
      <c r="AY47" s="28" t="str">
        <f t="shared" si="13"/>
        <v/>
      </c>
      <c r="AZ47" s="28">
        <f t="shared" si="14"/>
        <v>0</v>
      </c>
      <c r="BA47" s="51">
        <f t="shared" si="15"/>
        <v>0</v>
      </c>
      <c r="BB47" s="52" t="s">
        <v>65</v>
      </c>
      <c r="BC47" s="46" t="s">
        <v>4</v>
      </c>
      <c r="BD47" s="47" t="str">
        <f t="shared" si="16"/>
        <v/>
      </c>
      <c r="BE47" s="46" t="s">
        <v>4</v>
      </c>
      <c r="BF47" s="47" t="str">
        <f t="shared" si="17"/>
        <v/>
      </c>
      <c r="BG47" s="46" t="s">
        <v>4</v>
      </c>
      <c r="BH47" s="43" t="str">
        <f t="shared" si="18"/>
        <v>Seleccione Categoría</v>
      </c>
      <c r="BI47" s="43"/>
      <c r="BJ47" s="6" t="str">
        <f t="shared" si="19"/>
        <v/>
      </c>
    </row>
    <row r="48" spans="1:62" ht="30" x14ac:dyDescent="0.25">
      <c r="A48" s="13" t="s">
        <v>61</v>
      </c>
      <c r="B48" s="15" t="s">
        <v>62</v>
      </c>
      <c r="C48" s="9" t="s">
        <v>63</v>
      </c>
      <c r="D48" s="10" t="str">
        <f t="shared" si="1"/>
        <v>XX</v>
      </c>
      <c r="E48" s="13"/>
      <c r="F48" s="22" t="s">
        <v>64</v>
      </c>
      <c r="G48" s="24">
        <f>IFERROR(VLOOKUP('ENUMERACION DE ALOJAMIENTOS'!F48,Datos!$A$1:$B$47,2,FALSE),"")</f>
        <v>0</v>
      </c>
      <c r="H48" s="22"/>
      <c r="I48" s="26" t="str">
        <f>IFERROR(VLOOKUP('ENUMERACION DE ALOJAMIENTOS'!H48,Datos!$D$2:$F$1070,3,FALSE),"")</f>
        <v/>
      </c>
      <c r="J48" s="13"/>
      <c r="K48" s="14"/>
      <c r="L48" s="14"/>
      <c r="M48" s="14"/>
      <c r="N48" s="14"/>
      <c r="O48" s="14"/>
      <c r="P48" s="14"/>
      <c r="Q48" s="14"/>
      <c r="R48" s="28" t="str">
        <f t="shared" si="2"/>
        <v/>
      </c>
      <c r="S48" s="28" t="str">
        <f t="shared" si="3"/>
        <v/>
      </c>
      <c r="T48" s="14" t="s">
        <v>4</v>
      </c>
      <c r="U48" s="14"/>
      <c r="V48" s="14"/>
      <c r="W48" s="28" t="e">
        <f>VLOOKUP($W$18,Datos!$K$6:$P$11,MATCH('ENUMERACION DE ALOJAMIENTOS'!B48,Datos!$K$6:$P$6,0),FALSE)</f>
        <v>#N/A</v>
      </c>
      <c r="X48" s="28" t="e">
        <f t="shared" si="4"/>
        <v>#N/A</v>
      </c>
      <c r="Y48" s="28">
        <f t="shared" si="5"/>
        <v>0</v>
      </c>
      <c r="Z48" s="14" t="s">
        <v>61</v>
      </c>
      <c r="AA48" s="28" t="e">
        <f>VLOOKUP(Z48,Datos!$K$6:$P$9,MATCH('ENUMERACION DE ALOJAMIENTOS'!$B48,Datos!$K$6:$P$6,0),FALSE)</f>
        <v>#N/A</v>
      </c>
      <c r="AB48" s="28" t="e">
        <f t="shared" si="6"/>
        <v>#N/A</v>
      </c>
      <c r="AC48" s="14"/>
      <c r="AD48" s="14" t="s">
        <v>61</v>
      </c>
      <c r="AE48" s="28" t="e">
        <f>IF(AND(AD48="DOBLE",Z48="DOBLE",B48="2 LLAVES"),8,VLOOKUP(AD48,Datos!$K$6:$P$9,MATCH('ENUMERACION DE ALOJAMIENTOS'!$B48,Datos!$K$6:$P$6,0),FALSE))</f>
        <v>#N/A</v>
      </c>
      <c r="AF48" s="28" t="e">
        <f t="shared" si="7"/>
        <v>#N/A</v>
      </c>
      <c r="AG48" s="14"/>
      <c r="AH48" s="14" t="s">
        <v>61</v>
      </c>
      <c r="AI48" s="28" t="e">
        <f>IF(AND(COUNTIF(Z48:AD48,"DOBLE")&gt;=1,AH48="DOBLE",$B$20="2 LLAVES"),8,VLOOKUP(AH48,Datos!$K$6:$P$9,MATCH('ENUMERACION DE ALOJAMIENTOS'!$B48,Datos!$K$6:$P$6,0),FALSE))</f>
        <v>#N/A</v>
      </c>
      <c r="AJ48" s="28" t="e">
        <f t="shared" si="8"/>
        <v>#N/A</v>
      </c>
      <c r="AK48" s="14"/>
      <c r="AL48" s="14" t="s">
        <v>61</v>
      </c>
      <c r="AM48" s="28" t="e">
        <f>IF(AND(COUNTIF(Z48:AH48,"DOBLE")&gt;=1,AL48="DOBLE",$B$20="2 LLAVES"),8,VLOOKUP(AL48,Datos!$K$6:$P$9,MATCH('ENUMERACION DE ALOJAMIENTOS'!$B48,Datos!$K$6:$P$6,0),FALSE))</f>
        <v>#N/A</v>
      </c>
      <c r="AN48" s="28" t="e">
        <f t="shared" si="9"/>
        <v>#N/A</v>
      </c>
      <c r="AO48" s="14"/>
      <c r="AP48" s="14" t="s">
        <v>61</v>
      </c>
      <c r="AQ48" s="28" t="e">
        <f>IF(AND(COUNTIF(Z48:AL48,"DOBLE")&gt;=1,AP48="DOBLE",$B$20="2 LLAVES"),8,VLOOKUP(AP48,Datos!$K$6:$P$9,MATCH('ENUMERACION DE ALOJAMIENTOS'!$B48,Datos!$K$6:$P$6,0),FALSE))</f>
        <v>#N/A</v>
      </c>
      <c r="AR48" s="28" t="e">
        <f t="shared" si="10"/>
        <v>#N/A</v>
      </c>
      <c r="AS48" s="14"/>
      <c r="AT48" s="49">
        <f t="shared" si="11"/>
        <v>0</v>
      </c>
      <c r="AU48" s="33">
        <v>0</v>
      </c>
      <c r="AV48" s="28" t="e">
        <f>IF(((VLOOKUP($AV$19,Datos!$K$6:$P$9,MATCH('ENUMERACION DE ALOJAMIENTOS'!$B48,Datos!$K$6:$P$6,0),FALSE))*AT48)&lt;10,10,((VLOOKUP($AV$19,Datos!$K$6:$P$9,MATCH('ENUMERACION DE ALOJAMIENTOS'!$B48,Datos!$K$6:$P$6,0),FALSE))*AT48))</f>
        <v>#N/A</v>
      </c>
      <c r="AW48" s="28" t="e">
        <f>VLOOKUP($AW$19,Datos!$K$6:$P$10,MATCH('ENUMERACION DE ALOJAMIENTOS'!$B48,Datos!$K$6:$P$6,0),FALSE)</f>
        <v>#N/A</v>
      </c>
      <c r="AX48" s="28" t="str">
        <f t="shared" si="12"/>
        <v/>
      </c>
      <c r="AY48" s="28" t="str">
        <f t="shared" si="13"/>
        <v/>
      </c>
      <c r="AZ48" s="28">
        <f t="shared" si="14"/>
        <v>0</v>
      </c>
      <c r="BA48" s="51">
        <f t="shared" si="15"/>
        <v>0</v>
      </c>
      <c r="BB48" s="52" t="s">
        <v>65</v>
      </c>
      <c r="BC48" s="46" t="s">
        <v>4</v>
      </c>
      <c r="BD48" s="47" t="str">
        <f t="shared" si="16"/>
        <v/>
      </c>
      <c r="BE48" s="46" t="s">
        <v>4</v>
      </c>
      <c r="BF48" s="47" t="str">
        <f t="shared" si="17"/>
        <v/>
      </c>
      <c r="BG48" s="46" t="s">
        <v>4</v>
      </c>
      <c r="BH48" s="43" t="str">
        <f t="shared" si="18"/>
        <v>Seleccione Categoría</v>
      </c>
      <c r="BI48" s="43"/>
      <c r="BJ48" s="6" t="str">
        <f t="shared" si="19"/>
        <v/>
      </c>
    </row>
    <row r="49" spans="1:62" ht="30" x14ac:dyDescent="0.25">
      <c r="A49" s="13" t="s">
        <v>61</v>
      </c>
      <c r="B49" s="15" t="s">
        <v>62</v>
      </c>
      <c r="C49" s="9" t="s">
        <v>63</v>
      </c>
      <c r="D49" s="10" t="str">
        <f t="shared" si="1"/>
        <v>XX</v>
      </c>
      <c r="E49" s="13"/>
      <c r="F49" s="22" t="s">
        <v>64</v>
      </c>
      <c r="G49" s="24">
        <f>IFERROR(VLOOKUP('ENUMERACION DE ALOJAMIENTOS'!F49,Datos!$A$1:$B$47,2,FALSE),"")</f>
        <v>0</v>
      </c>
      <c r="H49" s="22"/>
      <c r="I49" s="26" t="str">
        <f>IFERROR(VLOOKUP('ENUMERACION DE ALOJAMIENTOS'!H49,Datos!$D$2:$F$1070,3,FALSE),"")</f>
        <v/>
      </c>
      <c r="J49" s="13"/>
      <c r="K49" s="14"/>
      <c r="L49" s="14"/>
      <c r="M49" s="14"/>
      <c r="N49" s="14"/>
      <c r="O49" s="14"/>
      <c r="P49" s="14"/>
      <c r="Q49" s="14"/>
      <c r="R49" s="28" t="str">
        <f t="shared" si="2"/>
        <v/>
      </c>
      <c r="S49" s="28" t="str">
        <f t="shared" si="3"/>
        <v/>
      </c>
      <c r="T49" s="14" t="s">
        <v>4</v>
      </c>
      <c r="U49" s="14"/>
      <c r="V49" s="14"/>
      <c r="W49" s="28" t="e">
        <f>VLOOKUP($W$18,Datos!$K$6:$P$11,MATCH('ENUMERACION DE ALOJAMIENTOS'!B49,Datos!$K$6:$P$6,0),FALSE)</f>
        <v>#N/A</v>
      </c>
      <c r="X49" s="28" t="e">
        <f t="shared" si="4"/>
        <v>#N/A</v>
      </c>
      <c r="Y49" s="28">
        <f t="shared" si="5"/>
        <v>0</v>
      </c>
      <c r="Z49" s="14" t="s">
        <v>61</v>
      </c>
      <c r="AA49" s="28" t="e">
        <f>VLOOKUP(Z49,Datos!$K$6:$P$9,MATCH('ENUMERACION DE ALOJAMIENTOS'!$B49,Datos!$K$6:$P$6,0),FALSE)</f>
        <v>#N/A</v>
      </c>
      <c r="AB49" s="28" t="e">
        <f t="shared" si="6"/>
        <v>#N/A</v>
      </c>
      <c r="AC49" s="14"/>
      <c r="AD49" s="14" t="s">
        <v>61</v>
      </c>
      <c r="AE49" s="28" t="e">
        <f>IF(AND(AD49="DOBLE",Z49="DOBLE",B49="2 LLAVES"),8,VLOOKUP(AD49,Datos!$K$6:$P$9,MATCH('ENUMERACION DE ALOJAMIENTOS'!$B49,Datos!$K$6:$P$6,0),FALSE))</f>
        <v>#N/A</v>
      </c>
      <c r="AF49" s="28" t="e">
        <f t="shared" si="7"/>
        <v>#N/A</v>
      </c>
      <c r="AG49" s="14"/>
      <c r="AH49" s="14" t="s">
        <v>61</v>
      </c>
      <c r="AI49" s="28" t="e">
        <f>IF(AND(COUNTIF(Z49:AD49,"DOBLE")&gt;=1,AH49="DOBLE",$B$20="2 LLAVES"),8,VLOOKUP(AH49,Datos!$K$6:$P$9,MATCH('ENUMERACION DE ALOJAMIENTOS'!$B49,Datos!$K$6:$P$6,0),FALSE))</f>
        <v>#N/A</v>
      </c>
      <c r="AJ49" s="28" t="e">
        <f t="shared" si="8"/>
        <v>#N/A</v>
      </c>
      <c r="AK49" s="14"/>
      <c r="AL49" s="14" t="s">
        <v>61</v>
      </c>
      <c r="AM49" s="28" t="e">
        <f>IF(AND(COUNTIF(Z49:AH49,"DOBLE")&gt;=1,AL49="DOBLE",$B$20="2 LLAVES"),8,VLOOKUP(AL49,Datos!$K$6:$P$9,MATCH('ENUMERACION DE ALOJAMIENTOS'!$B49,Datos!$K$6:$P$6,0),FALSE))</f>
        <v>#N/A</v>
      </c>
      <c r="AN49" s="28" t="e">
        <f t="shared" si="9"/>
        <v>#N/A</v>
      </c>
      <c r="AO49" s="14"/>
      <c r="AP49" s="14" t="s">
        <v>61</v>
      </c>
      <c r="AQ49" s="28" t="e">
        <f>IF(AND(COUNTIF(Z49:AL49,"DOBLE")&gt;=1,AP49="DOBLE",$B$20="2 LLAVES"),8,VLOOKUP(AP49,Datos!$K$6:$P$9,MATCH('ENUMERACION DE ALOJAMIENTOS'!$B49,Datos!$K$6:$P$6,0),FALSE))</f>
        <v>#N/A</v>
      </c>
      <c r="AR49" s="28" t="e">
        <f t="shared" si="10"/>
        <v>#N/A</v>
      </c>
      <c r="AS49" s="14"/>
      <c r="AT49" s="49">
        <f t="shared" si="11"/>
        <v>0</v>
      </c>
      <c r="AU49" s="33">
        <v>0</v>
      </c>
      <c r="AV49" s="28" t="e">
        <f>IF(((VLOOKUP($AV$19,Datos!$K$6:$P$9,MATCH('ENUMERACION DE ALOJAMIENTOS'!$B49,Datos!$K$6:$P$6,0),FALSE))*AT49)&lt;10,10,((VLOOKUP($AV$19,Datos!$K$6:$P$9,MATCH('ENUMERACION DE ALOJAMIENTOS'!$B49,Datos!$K$6:$P$6,0),FALSE))*AT49))</f>
        <v>#N/A</v>
      </c>
      <c r="AW49" s="28" t="e">
        <f>VLOOKUP($AW$19,Datos!$K$6:$P$10,MATCH('ENUMERACION DE ALOJAMIENTOS'!$B49,Datos!$K$6:$P$6,0),FALSE)</f>
        <v>#N/A</v>
      </c>
      <c r="AX49" s="28" t="str">
        <f t="shared" si="12"/>
        <v/>
      </c>
      <c r="AY49" s="28" t="str">
        <f t="shared" si="13"/>
        <v/>
      </c>
      <c r="AZ49" s="28">
        <f t="shared" si="14"/>
        <v>0</v>
      </c>
      <c r="BA49" s="51">
        <f t="shared" si="15"/>
        <v>0</v>
      </c>
      <c r="BB49" s="52" t="s">
        <v>65</v>
      </c>
      <c r="BC49" s="46" t="s">
        <v>4</v>
      </c>
      <c r="BD49" s="47" t="str">
        <f t="shared" si="16"/>
        <v/>
      </c>
      <c r="BE49" s="46" t="s">
        <v>4</v>
      </c>
      <c r="BF49" s="47" t="str">
        <f t="shared" si="17"/>
        <v/>
      </c>
      <c r="BG49" s="46" t="s">
        <v>4</v>
      </c>
      <c r="BH49" s="43" t="str">
        <f t="shared" si="18"/>
        <v>Seleccione Categoría</v>
      </c>
      <c r="BI49" s="43"/>
      <c r="BJ49" s="6" t="str">
        <f t="shared" si="19"/>
        <v/>
      </c>
    </row>
    <row r="50" spans="1:62" ht="30" x14ac:dyDescent="0.25">
      <c r="A50" s="13" t="s">
        <v>61</v>
      </c>
      <c r="B50" s="15" t="s">
        <v>62</v>
      </c>
      <c r="C50" s="9" t="s">
        <v>63</v>
      </c>
      <c r="D50" s="10" t="str">
        <f t="shared" si="1"/>
        <v>XX</v>
      </c>
      <c r="E50" s="13"/>
      <c r="F50" s="22" t="s">
        <v>64</v>
      </c>
      <c r="G50" s="24">
        <f>IFERROR(VLOOKUP('ENUMERACION DE ALOJAMIENTOS'!F50,Datos!$A$1:$B$47,2,FALSE),"")</f>
        <v>0</v>
      </c>
      <c r="H50" s="22"/>
      <c r="I50" s="26" t="str">
        <f>IFERROR(VLOOKUP('ENUMERACION DE ALOJAMIENTOS'!H50,Datos!$D$2:$F$1070,3,FALSE),"")</f>
        <v/>
      </c>
      <c r="J50" s="13"/>
      <c r="K50" s="14"/>
      <c r="L50" s="14"/>
      <c r="M50" s="14"/>
      <c r="N50" s="14"/>
      <c r="O50" s="14"/>
      <c r="P50" s="14"/>
      <c r="Q50" s="14"/>
      <c r="R50" s="28" t="str">
        <f t="shared" si="2"/>
        <v/>
      </c>
      <c r="S50" s="28" t="str">
        <f t="shared" si="3"/>
        <v/>
      </c>
      <c r="T50" s="14" t="s">
        <v>4</v>
      </c>
      <c r="U50" s="14"/>
      <c r="V50" s="14"/>
      <c r="W50" s="28" t="e">
        <f>VLOOKUP($W$18,Datos!$K$6:$P$11,MATCH('ENUMERACION DE ALOJAMIENTOS'!B50,Datos!$K$6:$P$6,0),FALSE)</f>
        <v>#N/A</v>
      </c>
      <c r="X50" s="28" t="e">
        <f t="shared" si="4"/>
        <v>#N/A</v>
      </c>
      <c r="Y50" s="28">
        <f t="shared" si="5"/>
        <v>0</v>
      </c>
      <c r="Z50" s="14" t="s">
        <v>61</v>
      </c>
      <c r="AA50" s="28" t="e">
        <f>VLOOKUP(Z50,Datos!$K$6:$P$9,MATCH('ENUMERACION DE ALOJAMIENTOS'!$B50,Datos!$K$6:$P$6,0),FALSE)</f>
        <v>#N/A</v>
      </c>
      <c r="AB50" s="28" t="e">
        <f t="shared" si="6"/>
        <v>#N/A</v>
      </c>
      <c r="AC50" s="14"/>
      <c r="AD50" s="14" t="s">
        <v>61</v>
      </c>
      <c r="AE50" s="28" t="e">
        <f>IF(AND(AD50="DOBLE",Z50="DOBLE",B50="2 LLAVES"),8,VLOOKUP(AD50,Datos!$K$6:$P$9,MATCH('ENUMERACION DE ALOJAMIENTOS'!$B50,Datos!$K$6:$P$6,0),FALSE))</f>
        <v>#N/A</v>
      </c>
      <c r="AF50" s="28" t="e">
        <f t="shared" si="7"/>
        <v>#N/A</v>
      </c>
      <c r="AG50" s="14"/>
      <c r="AH50" s="14" t="s">
        <v>61</v>
      </c>
      <c r="AI50" s="28" t="e">
        <f>IF(AND(COUNTIF(Z50:AD50,"DOBLE")&gt;=1,AH50="DOBLE",$B$20="2 LLAVES"),8,VLOOKUP(AH50,Datos!$K$6:$P$9,MATCH('ENUMERACION DE ALOJAMIENTOS'!$B50,Datos!$K$6:$P$6,0),FALSE))</f>
        <v>#N/A</v>
      </c>
      <c r="AJ50" s="28" t="e">
        <f t="shared" si="8"/>
        <v>#N/A</v>
      </c>
      <c r="AK50" s="14"/>
      <c r="AL50" s="14" t="s">
        <v>61</v>
      </c>
      <c r="AM50" s="28" t="e">
        <f>IF(AND(COUNTIF(Z50:AH50,"DOBLE")&gt;=1,AL50="DOBLE",$B$20="2 LLAVES"),8,VLOOKUP(AL50,Datos!$K$6:$P$9,MATCH('ENUMERACION DE ALOJAMIENTOS'!$B50,Datos!$K$6:$P$6,0),FALSE))</f>
        <v>#N/A</v>
      </c>
      <c r="AN50" s="28" t="e">
        <f t="shared" si="9"/>
        <v>#N/A</v>
      </c>
      <c r="AO50" s="14"/>
      <c r="AP50" s="14" t="s">
        <v>61</v>
      </c>
      <c r="AQ50" s="28" t="e">
        <f>IF(AND(COUNTIF(Z50:AL50,"DOBLE")&gt;=1,AP50="DOBLE",$B$20="2 LLAVES"),8,VLOOKUP(AP50,Datos!$K$6:$P$9,MATCH('ENUMERACION DE ALOJAMIENTOS'!$B50,Datos!$K$6:$P$6,0),FALSE))</f>
        <v>#N/A</v>
      </c>
      <c r="AR50" s="28" t="e">
        <f t="shared" si="10"/>
        <v>#N/A</v>
      </c>
      <c r="AS50" s="14"/>
      <c r="AT50" s="49">
        <f t="shared" si="11"/>
        <v>0</v>
      </c>
      <c r="AU50" s="33">
        <v>0</v>
      </c>
      <c r="AV50" s="28" t="e">
        <f>IF(((VLOOKUP($AV$19,Datos!$K$6:$P$9,MATCH('ENUMERACION DE ALOJAMIENTOS'!$B50,Datos!$K$6:$P$6,0),FALSE))*AT50)&lt;10,10,((VLOOKUP($AV$19,Datos!$K$6:$P$9,MATCH('ENUMERACION DE ALOJAMIENTOS'!$B50,Datos!$K$6:$P$6,0),FALSE))*AT50))</f>
        <v>#N/A</v>
      </c>
      <c r="AW50" s="28" t="e">
        <f>VLOOKUP($AW$19,Datos!$K$6:$P$10,MATCH('ENUMERACION DE ALOJAMIENTOS'!$B50,Datos!$K$6:$P$6,0),FALSE)</f>
        <v>#N/A</v>
      </c>
      <c r="AX50" s="28" t="str">
        <f t="shared" si="12"/>
        <v/>
      </c>
      <c r="AY50" s="28" t="str">
        <f t="shared" si="13"/>
        <v/>
      </c>
      <c r="AZ50" s="28">
        <f t="shared" si="14"/>
        <v>0</v>
      </c>
      <c r="BA50" s="51">
        <f t="shared" si="15"/>
        <v>0</v>
      </c>
      <c r="BB50" s="52" t="s">
        <v>65</v>
      </c>
      <c r="BC50" s="46" t="s">
        <v>4</v>
      </c>
      <c r="BD50" s="47" t="str">
        <f t="shared" si="16"/>
        <v/>
      </c>
      <c r="BE50" s="46" t="s">
        <v>4</v>
      </c>
      <c r="BF50" s="47" t="str">
        <f t="shared" si="17"/>
        <v/>
      </c>
      <c r="BG50" s="46" t="s">
        <v>4</v>
      </c>
      <c r="BH50" s="43" t="str">
        <f t="shared" si="18"/>
        <v>Seleccione Categoría</v>
      </c>
      <c r="BI50" s="43"/>
      <c r="BJ50" s="6" t="str">
        <f t="shared" si="19"/>
        <v/>
      </c>
    </row>
    <row r="51" spans="1:62" ht="30" x14ac:dyDescent="0.25">
      <c r="A51" s="13" t="s">
        <v>61</v>
      </c>
      <c r="B51" s="15" t="s">
        <v>62</v>
      </c>
      <c r="C51" s="9" t="s">
        <v>63</v>
      </c>
      <c r="D51" s="10" t="str">
        <f t="shared" si="1"/>
        <v>XX</v>
      </c>
      <c r="E51" s="13"/>
      <c r="F51" s="22" t="s">
        <v>64</v>
      </c>
      <c r="G51" s="24">
        <f>IFERROR(VLOOKUP('ENUMERACION DE ALOJAMIENTOS'!F51,Datos!$A$1:$B$47,2,FALSE),"")</f>
        <v>0</v>
      </c>
      <c r="H51" s="22"/>
      <c r="I51" s="26" t="str">
        <f>IFERROR(VLOOKUP('ENUMERACION DE ALOJAMIENTOS'!H51,Datos!$D$2:$F$1070,3,FALSE),"")</f>
        <v/>
      </c>
      <c r="J51" s="13"/>
      <c r="K51" s="14"/>
      <c r="L51" s="14"/>
      <c r="M51" s="14"/>
      <c r="N51" s="14"/>
      <c r="O51" s="14"/>
      <c r="P51" s="14"/>
      <c r="Q51" s="14"/>
      <c r="R51" s="28" t="str">
        <f t="shared" si="2"/>
        <v/>
      </c>
      <c r="S51" s="28" t="str">
        <f t="shared" si="3"/>
        <v/>
      </c>
      <c r="T51" s="14" t="s">
        <v>4</v>
      </c>
      <c r="U51" s="14"/>
      <c r="V51" s="14"/>
      <c r="W51" s="28" t="e">
        <f>VLOOKUP($W$18,Datos!$K$6:$P$11,MATCH('ENUMERACION DE ALOJAMIENTOS'!B51,Datos!$K$6:$P$6,0),FALSE)</f>
        <v>#N/A</v>
      </c>
      <c r="X51" s="28" t="e">
        <f t="shared" si="4"/>
        <v>#N/A</v>
      </c>
      <c r="Y51" s="28">
        <f t="shared" si="5"/>
        <v>0</v>
      </c>
      <c r="Z51" s="14" t="s">
        <v>61</v>
      </c>
      <c r="AA51" s="28" t="e">
        <f>VLOOKUP(Z51,Datos!$K$6:$P$9,MATCH('ENUMERACION DE ALOJAMIENTOS'!$B51,Datos!$K$6:$P$6,0),FALSE)</f>
        <v>#N/A</v>
      </c>
      <c r="AB51" s="28" t="e">
        <f t="shared" si="6"/>
        <v>#N/A</v>
      </c>
      <c r="AC51" s="14"/>
      <c r="AD51" s="14" t="s">
        <v>61</v>
      </c>
      <c r="AE51" s="28" t="e">
        <f>IF(AND(AD51="DOBLE",Z51="DOBLE",B51="2 LLAVES"),8,VLOOKUP(AD51,Datos!$K$6:$P$9,MATCH('ENUMERACION DE ALOJAMIENTOS'!$B51,Datos!$K$6:$P$6,0),FALSE))</f>
        <v>#N/A</v>
      </c>
      <c r="AF51" s="28" t="e">
        <f t="shared" si="7"/>
        <v>#N/A</v>
      </c>
      <c r="AG51" s="14"/>
      <c r="AH51" s="14" t="s">
        <v>61</v>
      </c>
      <c r="AI51" s="28" t="e">
        <f>IF(AND(COUNTIF(Z51:AD51,"DOBLE")&gt;=1,AH51="DOBLE",$B$20="2 LLAVES"),8,VLOOKUP(AH51,Datos!$K$6:$P$9,MATCH('ENUMERACION DE ALOJAMIENTOS'!$B51,Datos!$K$6:$P$6,0),FALSE))</f>
        <v>#N/A</v>
      </c>
      <c r="AJ51" s="28" t="e">
        <f t="shared" si="8"/>
        <v>#N/A</v>
      </c>
      <c r="AK51" s="14"/>
      <c r="AL51" s="14" t="s">
        <v>61</v>
      </c>
      <c r="AM51" s="28" t="e">
        <f>IF(AND(COUNTIF(Z51:AH51,"DOBLE")&gt;=1,AL51="DOBLE",$B$20="2 LLAVES"),8,VLOOKUP(AL51,Datos!$K$6:$P$9,MATCH('ENUMERACION DE ALOJAMIENTOS'!$B51,Datos!$K$6:$P$6,0),FALSE))</f>
        <v>#N/A</v>
      </c>
      <c r="AN51" s="28" t="e">
        <f t="shared" si="9"/>
        <v>#N/A</v>
      </c>
      <c r="AO51" s="14"/>
      <c r="AP51" s="14" t="s">
        <v>61</v>
      </c>
      <c r="AQ51" s="28" t="e">
        <f>IF(AND(COUNTIF(Z51:AL51,"DOBLE")&gt;=1,AP51="DOBLE",$B$20="2 LLAVES"),8,VLOOKUP(AP51,Datos!$K$6:$P$9,MATCH('ENUMERACION DE ALOJAMIENTOS'!$B51,Datos!$K$6:$P$6,0),FALSE))</f>
        <v>#N/A</v>
      </c>
      <c r="AR51" s="28" t="e">
        <f t="shared" si="10"/>
        <v>#N/A</v>
      </c>
      <c r="AS51" s="14"/>
      <c r="AT51" s="49">
        <f t="shared" si="11"/>
        <v>0</v>
      </c>
      <c r="AU51" s="33">
        <v>0</v>
      </c>
      <c r="AV51" s="28" t="e">
        <f>IF(((VLOOKUP($AV$19,Datos!$K$6:$P$9,MATCH('ENUMERACION DE ALOJAMIENTOS'!$B51,Datos!$K$6:$P$6,0),FALSE))*AT51)&lt;10,10,((VLOOKUP($AV$19,Datos!$K$6:$P$9,MATCH('ENUMERACION DE ALOJAMIENTOS'!$B51,Datos!$K$6:$P$6,0),FALSE))*AT51))</f>
        <v>#N/A</v>
      </c>
      <c r="AW51" s="28" t="e">
        <f>VLOOKUP($AW$19,Datos!$K$6:$P$10,MATCH('ENUMERACION DE ALOJAMIENTOS'!$B51,Datos!$K$6:$P$6,0),FALSE)</f>
        <v>#N/A</v>
      </c>
      <c r="AX51" s="28" t="str">
        <f t="shared" si="12"/>
        <v/>
      </c>
      <c r="AY51" s="28" t="str">
        <f t="shared" si="13"/>
        <v/>
      </c>
      <c r="AZ51" s="28">
        <f t="shared" si="14"/>
        <v>0</v>
      </c>
      <c r="BA51" s="51">
        <f t="shared" si="15"/>
        <v>0</v>
      </c>
      <c r="BB51" s="52" t="s">
        <v>65</v>
      </c>
      <c r="BC51" s="46" t="s">
        <v>4</v>
      </c>
      <c r="BD51" s="47" t="str">
        <f t="shared" si="16"/>
        <v/>
      </c>
      <c r="BE51" s="46" t="s">
        <v>4</v>
      </c>
      <c r="BF51" s="47" t="str">
        <f t="shared" si="17"/>
        <v/>
      </c>
      <c r="BG51" s="46" t="s">
        <v>4</v>
      </c>
      <c r="BH51" s="43" t="str">
        <f t="shared" si="18"/>
        <v>Seleccione Categoría</v>
      </c>
      <c r="BI51" s="43"/>
      <c r="BJ51" s="6" t="str">
        <f t="shared" si="19"/>
        <v/>
      </c>
    </row>
    <row r="52" spans="1:62" ht="30" x14ac:dyDescent="0.25">
      <c r="A52" s="13" t="s">
        <v>61</v>
      </c>
      <c r="B52" s="15" t="s">
        <v>62</v>
      </c>
      <c r="C52" s="9" t="s">
        <v>63</v>
      </c>
      <c r="D52" s="10" t="str">
        <f t="shared" ref="D52:D83" si="20">VLOOKUP(C52,VIA_CODIGO,2,FALSE)</f>
        <v>XX</v>
      </c>
      <c r="E52" s="13"/>
      <c r="F52" s="22" t="s">
        <v>64</v>
      </c>
      <c r="G52" s="24">
        <f>IFERROR(VLOOKUP('ENUMERACION DE ALOJAMIENTOS'!F52,Datos!$A$1:$B$47,2,FALSE),"")</f>
        <v>0</v>
      </c>
      <c r="H52" s="22"/>
      <c r="I52" s="26" t="str">
        <f>IFERROR(VLOOKUP('ENUMERACION DE ALOJAMIENTOS'!H52,Datos!$D$2:$F$1070,3,FALSE),"")</f>
        <v/>
      </c>
      <c r="J52" s="13"/>
      <c r="K52" s="14"/>
      <c r="L52" s="14"/>
      <c r="M52" s="14"/>
      <c r="N52" s="14"/>
      <c r="O52" s="14"/>
      <c r="P52" s="14"/>
      <c r="Q52" s="14"/>
      <c r="R52" s="28" t="str">
        <f t="shared" si="2"/>
        <v/>
      </c>
      <c r="S52" s="28" t="str">
        <f t="shared" si="3"/>
        <v/>
      </c>
      <c r="T52" s="14" t="s">
        <v>4</v>
      </c>
      <c r="U52" s="14"/>
      <c r="V52" s="14"/>
      <c r="W52" s="28" t="e">
        <f>VLOOKUP($W$18,Datos!$K$6:$P$11,MATCH('ENUMERACION DE ALOJAMIENTOS'!B52,Datos!$K$6:$P$6,0),FALSE)</f>
        <v>#N/A</v>
      </c>
      <c r="X52" s="28" t="e">
        <f t="shared" si="4"/>
        <v>#N/A</v>
      </c>
      <c r="Y52" s="28">
        <f t="shared" si="5"/>
        <v>0</v>
      </c>
      <c r="Z52" s="14" t="s">
        <v>61</v>
      </c>
      <c r="AA52" s="28" t="e">
        <f>VLOOKUP(Z52,Datos!$K$6:$P$9,MATCH('ENUMERACION DE ALOJAMIENTOS'!$B52,Datos!$K$6:$P$6,0),FALSE)</f>
        <v>#N/A</v>
      </c>
      <c r="AB52" s="28" t="e">
        <f t="shared" si="6"/>
        <v>#N/A</v>
      </c>
      <c r="AC52" s="14"/>
      <c r="AD52" s="14" t="s">
        <v>61</v>
      </c>
      <c r="AE52" s="28" t="e">
        <f>IF(AND(AD52="DOBLE",Z52="DOBLE",B52="2 LLAVES"),8,VLOOKUP(AD52,Datos!$K$6:$P$9,MATCH('ENUMERACION DE ALOJAMIENTOS'!$B52,Datos!$K$6:$P$6,0),FALSE))</f>
        <v>#N/A</v>
      </c>
      <c r="AF52" s="28" t="e">
        <f t="shared" si="7"/>
        <v>#N/A</v>
      </c>
      <c r="AG52" s="14"/>
      <c r="AH52" s="14" t="s">
        <v>61</v>
      </c>
      <c r="AI52" s="28" t="e">
        <f>IF(AND(COUNTIF(Z52:AD52,"DOBLE")&gt;=1,AH52="DOBLE",$B$20="2 LLAVES"),8,VLOOKUP(AH52,Datos!$K$6:$P$9,MATCH('ENUMERACION DE ALOJAMIENTOS'!$B52,Datos!$K$6:$P$6,0),FALSE))</f>
        <v>#N/A</v>
      </c>
      <c r="AJ52" s="28" t="e">
        <f t="shared" si="8"/>
        <v>#N/A</v>
      </c>
      <c r="AK52" s="14"/>
      <c r="AL52" s="14" t="s">
        <v>61</v>
      </c>
      <c r="AM52" s="28" t="e">
        <f>IF(AND(COUNTIF(Z52:AH52,"DOBLE")&gt;=1,AL52="DOBLE",$B$20="2 LLAVES"),8,VLOOKUP(AL52,Datos!$K$6:$P$9,MATCH('ENUMERACION DE ALOJAMIENTOS'!$B52,Datos!$K$6:$P$6,0),FALSE))</f>
        <v>#N/A</v>
      </c>
      <c r="AN52" s="28" t="e">
        <f t="shared" si="9"/>
        <v>#N/A</v>
      </c>
      <c r="AO52" s="14"/>
      <c r="AP52" s="14" t="s">
        <v>61</v>
      </c>
      <c r="AQ52" s="28" t="e">
        <f>IF(AND(COUNTIF(Z52:AL52,"DOBLE")&gt;=1,AP52="DOBLE",$B$20="2 LLAVES"),8,VLOOKUP(AP52,Datos!$K$6:$P$9,MATCH('ENUMERACION DE ALOJAMIENTOS'!$B52,Datos!$K$6:$P$6,0),FALSE))</f>
        <v>#N/A</v>
      </c>
      <c r="AR52" s="28" t="e">
        <f t="shared" si="10"/>
        <v>#N/A</v>
      </c>
      <c r="AS52" s="14"/>
      <c r="AT52" s="49">
        <f t="shared" si="11"/>
        <v>0</v>
      </c>
      <c r="AU52" s="33">
        <v>0</v>
      </c>
      <c r="AV52" s="28" t="e">
        <f>IF(((VLOOKUP($AV$19,Datos!$K$6:$P$9,MATCH('ENUMERACION DE ALOJAMIENTOS'!$B52,Datos!$K$6:$P$6,0),FALSE))*AT52)&lt;10,10,((VLOOKUP($AV$19,Datos!$K$6:$P$9,MATCH('ENUMERACION DE ALOJAMIENTOS'!$B52,Datos!$K$6:$P$6,0),FALSE))*AT52))</f>
        <v>#N/A</v>
      </c>
      <c r="AW52" s="28" t="e">
        <f>VLOOKUP($AW$19,Datos!$K$6:$P$10,MATCH('ENUMERACION DE ALOJAMIENTOS'!$B52,Datos!$K$6:$P$6,0),FALSE)</f>
        <v>#N/A</v>
      </c>
      <c r="AX52" s="28" t="str">
        <f t="shared" si="12"/>
        <v/>
      </c>
      <c r="AY52" s="28" t="str">
        <f t="shared" si="13"/>
        <v/>
      </c>
      <c r="AZ52" s="28">
        <f t="shared" si="14"/>
        <v>0</v>
      </c>
      <c r="BA52" s="51">
        <f t="shared" si="15"/>
        <v>0</v>
      </c>
      <c r="BB52" s="52" t="s">
        <v>65</v>
      </c>
      <c r="BC52" s="46" t="s">
        <v>4</v>
      </c>
      <c r="BD52" s="47" t="str">
        <f t="shared" si="16"/>
        <v/>
      </c>
      <c r="BE52" s="46" t="s">
        <v>4</v>
      </c>
      <c r="BF52" s="47" t="str">
        <f t="shared" si="17"/>
        <v/>
      </c>
      <c r="BG52" s="46" t="s">
        <v>4</v>
      </c>
      <c r="BH52" s="43" t="str">
        <f t="shared" si="18"/>
        <v>Seleccione Categoría</v>
      </c>
      <c r="BI52" s="43"/>
      <c r="BJ52" s="6" t="str">
        <f t="shared" si="19"/>
        <v/>
      </c>
    </row>
    <row r="53" spans="1:62" ht="30" x14ac:dyDescent="0.25">
      <c r="A53" s="13" t="s">
        <v>61</v>
      </c>
      <c r="B53" s="15" t="s">
        <v>62</v>
      </c>
      <c r="C53" s="9" t="s">
        <v>63</v>
      </c>
      <c r="D53" s="10" t="str">
        <f t="shared" si="20"/>
        <v>XX</v>
      </c>
      <c r="E53" s="13"/>
      <c r="F53" s="22" t="s">
        <v>64</v>
      </c>
      <c r="G53" s="24">
        <f>IFERROR(VLOOKUP('ENUMERACION DE ALOJAMIENTOS'!F53,Datos!$A$1:$B$47,2,FALSE),"")</f>
        <v>0</v>
      </c>
      <c r="H53" s="22"/>
      <c r="I53" s="26" t="str">
        <f>IFERROR(VLOOKUP('ENUMERACION DE ALOJAMIENTOS'!H53,Datos!$D$2:$F$1070,3,FALSE),"")</f>
        <v/>
      </c>
      <c r="J53" s="13"/>
      <c r="K53" s="14"/>
      <c r="L53" s="14"/>
      <c r="M53" s="14"/>
      <c r="N53" s="14"/>
      <c r="O53" s="14"/>
      <c r="P53" s="14"/>
      <c r="Q53" s="14"/>
      <c r="R53" s="28" t="str">
        <f t="shared" si="2"/>
        <v/>
      </c>
      <c r="S53" s="28" t="str">
        <f t="shared" si="3"/>
        <v/>
      </c>
      <c r="T53" s="14" t="s">
        <v>4</v>
      </c>
      <c r="U53" s="14"/>
      <c r="V53" s="14"/>
      <c r="W53" s="28" t="e">
        <f>VLOOKUP($W$18,Datos!$K$6:$P$11,MATCH('ENUMERACION DE ALOJAMIENTOS'!B53,Datos!$K$6:$P$6,0),FALSE)</f>
        <v>#N/A</v>
      </c>
      <c r="X53" s="28" t="e">
        <f t="shared" si="4"/>
        <v>#N/A</v>
      </c>
      <c r="Y53" s="28">
        <f t="shared" si="5"/>
        <v>0</v>
      </c>
      <c r="Z53" s="14" t="s">
        <v>61</v>
      </c>
      <c r="AA53" s="28" t="e">
        <f>VLOOKUP(Z53,Datos!$K$6:$P$9,MATCH('ENUMERACION DE ALOJAMIENTOS'!$B53,Datos!$K$6:$P$6,0),FALSE)</f>
        <v>#N/A</v>
      </c>
      <c r="AB53" s="28" t="e">
        <f t="shared" si="6"/>
        <v>#N/A</v>
      </c>
      <c r="AC53" s="14"/>
      <c r="AD53" s="14" t="s">
        <v>61</v>
      </c>
      <c r="AE53" s="28" t="e">
        <f>IF(AND(AD53="DOBLE",Z53="DOBLE",B53="2 LLAVES"),8,VLOOKUP(AD53,Datos!$K$6:$P$9,MATCH('ENUMERACION DE ALOJAMIENTOS'!$B53,Datos!$K$6:$P$6,0),FALSE))</f>
        <v>#N/A</v>
      </c>
      <c r="AF53" s="28" t="e">
        <f t="shared" si="7"/>
        <v>#N/A</v>
      </c>
      <c r="AG53" s="14"/>
      <c r="AH53" s="14" t="s">
        <v>61</v>
      </c>
      <c r="AI53" s="28" t="e">
        <f>IF(AND(COUNTIF(Z53:AD53,"DOBLE")&gt;=1,AH53="DOBLE",$B$20="2 LLAVES"),8,VLOOKUP(AH53,Datos!$K$6:$P$9,MATCH('ENUMERACION DE ALOJAMIENTOS'!$B53,Datos!$K$6:$P$6,0),FALSE))</f>
        <v>#N/A</v>
      </c>
      <c r="AJ53" s="28" t="e">
        <f t="shared" si="8"/>
        <v>#N/A</v>
      </c>
      <c r="AK53" s="14"/>
      <c r="AL53" s="14" t="s">
        <v>61</v>
      </c>
      <c r="AM53" s="28" t="e">
        <f>IF(AND(COUNTIF(Z53:AH53,"DOBLE")&gt;=1,AL53="DOBLE",$B$20="2 LLAVES"),8,VLOOKUP(AL53,Datos!$K$6:$P$9,MATCH('ENUMERACION DE ALOJAMIENTOS'!$B53,Datos!$K$6:$P$6,0),FALSE))</f>
        <v>#N/A</v>
      </c>
      <c r="AN53" s="28" t="e">
        <f t="shared" si="9"/>
        <v>#N/A</v>
      </c>
      <c r="AO53" s="14"/>
      <c r="AP53" s="14" t="s">
        <v>61</v>
      </c>
      <c r="AQ53" s="28" t="e">
        <f>IF(AND(COUNTIF(Z53:AL53,"DOBLE")&gt;=1,AP53="DOBLE",$B$20="2 LLAVES"),8,VLOOKUP(AP53,Datos!$K$6:$P$9,MATCH('ENUMERACION DE ALOJAMIENTOS'!$B53,Datos!$K$6:$P$6,0),FALSE))</f>
        <v>#N/A</v>
      </c>
      <c r="AR53" s="28" t="e">
        <f t="shared" si="10"/>
        <v>#N/A</v>
      </c>
      <c r="AS53" s="14"/>
      <c r="AT53" s="49">
        <f t="shared" si="11"/>
        <v>0</v>
      </c>
      <c r="AU53" s="33">
        <v>0</v>
      </c>
      <c r="AV53" s="28" t="e">
        <f>IF(((VLOOKUP($AV$19,Datos!$K$6:$P$9,MATCH('ENUMERACION DE ALOJAMIENTOS'!$B53,Datos!$K$6:$P$6,0),FALSE))*AT53)&lt;10,10,((VLOOKUP($AV$19,Datos!$K$6:$P$9,MATCH('ENUMERACION DE ALOJAMIENTOS'!$B53,Datos!$K$6:$P$6,0),FALSE))*AT53))</f>
        <v>#N/A</v>
      </c>
      <c r="AW53" s="28" t="e">
        <f>VLOOKUP($AW$19,Datos!$K$6:$P$10,MATCH('ENUMERACION DE ALOJAMIENTOS'!$B53,Datos!$K$6:$P$6,0),FALSE)</f>
        <v>#N/A</v>
      </c>
      <c r="AX53" s="28" t="str">
        <f t="shared" si="12"/>
        <v/>
      </c>
      <c r="AY53" s="28" t="str">
        <f t="shared" si="13"/>
        <v/>
      </c>
      <c r="AZ53" s="28">
        <f t="shared" si="14"/>
        <v>0</v>
      </c>
      <c r="BA53" s="51">
        <f t="shared" si="15"/>
        <v>0</v>
      </c>
      <c r="BB53" s="52" t="s">
        <v>65</v>
      </c>
      <c r="BC53" s="46" t="s">
        <v>4</v>
      </c>
      <c r="BD53" s="47" t="str">
        <f t="shared" si="16"/>
        <v/>
      </c>
      <c r="BE53" s="46" t="s">
        <v>4</v>
      </c>
      <c r="BF53" s="47" t="str">
        <f t="shared" si="17"/>
        <v/>
      </c>
      <c r="BG53" s="46" t="s">
        <v>4</v>
      </c>
      <c r="BH53" s="43" t="str">
        <f t="shared" si="18"/>
        <v>Seleccione Categoría</v>
      </c>
      <c r="BI53" s="43"/>
      <c r="BJ53" s="6" t="str">
        <f t="shared" si="19"/>
        <v/>
      </c>
    </row>
    <row r="54" spans="1:62" ht="30" x14ac:dyDescent="0.25">
      <c r="A54" s="13" t="s">
        <v>61</v>
      </c>
      <c r="B54" s="15" t="s">
        <v>62</v>
      </c>
      <c r="C54" s="9" t="s">
        <v>63</v>
      </c>
      <c r="D54" s="10" t="str">
        <f t="shared" si="20"/>
        <v>XX</v>
      </c>
      <c r="E54" s="13"/>
      <c r="F54" s="22" t="s">
        <v>64</v>
      </c>
      <c r="G54" s="24">
        <f>IFERROR(VLOOKUP('ENUMERACION DE ALOJAMIENTOS'!F54,Datos!$A$1:$B$47,2,FALSE),"")</f>
        <v>0</v>
      </c>
      <c r="H54" s="22"/>
      <c r="I54" s="26" t="str">
        <f>IFERROR(VLOOKUP('ENUMERACION DE ALOJAMIENTOS'!H54,Datos!$D$2:$F$1070,3,FALSE),"")</f>
        <v/>
      </c>
      <c r="J54" s="13"/>
      <c r="K54" s="14"/>
      <c r="L54" s="14"/>
      <c r="M54" s="14"/>
      <c r="N54" s="14"/>
      <c r="O54" s="14"/>
      <c r="P54" s="14"/>
      <c r="Q54" s="14"/>
      <c r="R54" s="28" t="str">
        <f t="shared" si="2"/>
        <v/>
      </c>
      <c r="S54" s="28" t="str">
        <f t="shared" si="3"/>
        <v/>
      </c>
      <c r="T54" s="14" t="s">
        <v>4</v>
      </c>
      <c r="U54" s="14"/>
      <c r="V54" s="14"/>
      <c r="W54" s="28" t="e">
        <f>VLOOKUP($W$18,Datos!$K$6:$P$11,MATCH('ENUMERACION DE ALOJAMIENTOS'!B54,Datos!$K$6:$P$6,0),FALSE)</f>
        <v>#N/A</v>
      </c>
      <c r="X54" s="28" t="e">
        <f t="shared" si="4"/>
        <v>#N/A</v>
      </c>
      <c r="Y54" s="28">
        <f t="shared" si="5"/>
        <v>0</v>
      </c>
      <c r="Z54" s="14" t="s">
        <v>61</v>
      </c>
      <c r="AA54" s="28" t="e">
        <f>VLOOKUP(Z54,Datos!$K$6:$P$9,MATCH('ENUMERACION DE ALOJAMIENTOS'!$B54,Datos!$K$6:$P$6,0),FALSE)</f>
        <v>#N/A</v>
      </c>
      <c r="AB54" s="28" t="e">
        <f t="shared" si="6"/>
        <v>#N/A</v>
      </c>
      <c r="AC54" s="14"/>
      <c r="AD54" s="14" t="s">
        <v>61</v>
      </c>
      <c r="AE54" s="28" t="e">
        <f>IF(AND(AD54="DOBLE",Z54="DOBLE",B54="2 LLAVES"),8,VLOOKUP(AD54,Datos!$K$6:$P$9,MATCH('ENUMERACION DE ALOJAMIENTOS'!$B54,Datos!$K$6:$P$6,0),FALSE))</f>
        <v>#N/A</v>
      </c>
      <c r="AF54" s="28" t="e">
        <f t="shared" si="7"/>
        <v>#N/A</v>
      </c>
      <c r="AG54" s="14"/>
      <c r="AH54" s="14" t="s">
        <v>61</v>
      </c>
      <c r="AI54" s="28" t="e">
        <f>IF(AND(COUNTIF(Z54:AD54,"DOBLE")&gt;=1,AH54="DOBLE",$B$20="2 LLAVES"),8,VLOOKUP(AH54,Datos!$K$6:$P$9,MATCH('ENUMERACION DE ALOJAMIENTOS'!$B54,Datos!$K$6:$P$6,0),FALSE))</f>
        <v>#N/A</v>
      </c>
      <c r="AJ54" s="28" t="e">
        <f t="shared" si="8"/>
        <v>#N/A</v>
      </c>
      <c r="AK54" s="14"/>
      <c r="AL54" s="14" t="s">
        <v>61</v>
      </c>
      <c r="AM54" s="28" t="e">
        <f>IF(AND(COUNTIF(Z54:AH54,"DOBLE")&gt;=1,AL54="DOBLE",$B$20="2 LLAVES"),8,VLOOKUP(AL54,Datos!$K$6:$P$9,MATCH('ENUMERACION DE ALOJAMIENTOS'!$B54,Datos!$K$6:$P$6,0),FALSE))</f>
        <v>#N/A</v>
      </c>
      <c r="AN54" s="28" t="e">
        <f t="shared" si="9"/>
        <v>#N/A</v>
      </c>
      <c r="AO54" s="14"/>
      <c r="AP54" s="14" t="s">
        <v>61</v>
      </c>
      <c r="AQ54" s="28" t="e">
        <f>IF(AND(COUNTIF(Z54:AL54,"DOBLE")&gt;=1,AP54="DOBLE",$B$20="2 LLAVES"),8,VLOOKUP(AP54,Datos!$K$6:$P$9,MATCH('ENUMERACION DE ALOJAMIENTOS'!$B54,Datos!$K$6:$P$6,0),FALSE))</f>
        <v>#N/A</v>
      </c>
      <c r="AR54" s="28" t="e">
        <f t="shared" si="10"/>
        <v>#N/A</v>
      </c>
      <c r="AS54" s="14"/>
      <c r="AT54" s="49">
        <f t="shared" si="11"/>
        <v>0</v>
      </c>
      <c r="AU54" s="33">
        <v>0</v>
      </c>
      <c r="AV54" s="28" t="e">
        <f>IF(((VLOOKUP($AV$19,Datos!$K$6:$P$9,MATCH('ENUMERACION DE ALOJAMIENTOS'!$B54,Datos!$K$6:$P$6,0),FALSE))*AT54)&lt;10,10,((VLOOKUP($AV$19,Datos!$K$6:$P$9,MATCH('ENUMERACION DE ALOJAMIENTOS'!$B54,Datos!$K$6:$P$6,0),FALSE))*AT54))</f>
        <v>#N/A</v>
      </c>
      <c r="AW54" s="28" t="e">
        <f>VLOOKUP($AW$19,Datos!$K$6:$P$10,MATCH('ENUMERACION DE ALOJAMIENTOS'!$B54,Datos!$K$6:$P$6,0),FALSE)</f>
        <v>#N/A</v>
      </c>
      <c r="AX54" s="28" t="str">
        <f t="shared" si="12"/>
        <v/>
      </c>
      <c r="AY54" s="28" t="str">
        <f t="shared" si="13"/>
        <v/>
      </c>
      <c r="AZ54" s="28">
        <f t="shared" si="14"/>
        <v>0</v>
      </c>
      <c r="BA54" s="51">
        <f t="shared" si="15"/>
        <v>0</v>
      </c>
      <c r="BB54" s="52" t="s">
        <v>65</v>
      </c>
      <c r="BC54" s="46" t="s">
        <v>4</v>
      </c>
      <c r="BD54" s="47" t="str">
        <f t="shared" si="16"/>
        <v/>
      </c>
      <c r="BE54" s="46" t="s">
        <v>4</v>
      </c>
      <c r="BF54" s="47" t="str">
        <f t="shared" si="17"/>
        <v/>
      </c>
      <c r="BG54" s="46" t="s">
        <v>4</v>
      </c>
      <c r="BH54" s="43" t="str">
        <f t="shared" si="18"/>
        <v>Seleccione Categoría</v>
      </c>
      <c r="BI54" s="43"/>
      <c r="BJ54" s="6" t="str">
        <f t="shared" si="19"/>
        <v/>
      </c>
    </row>
    <row r="55" spans="1:62" ht="30" x14ac:dyDescent="0.25">
      <c r="A55" s="13" t="s">
        <v>61</v>
      </c>
      <c r="B55" s="15" t="s">
        <v>62</v>
      </c>
      <c r="C55" s="9" t="s">
        <v>63</v>
      </c>
      <c r="D55" s="10" t="str">
        <f t="shared" si="20"/>
        <v>XX</v>
      </c>
      <c r="E55" s="13"/>
      <c r="F55" s="22" t="s">
        <v>64</v>
      </c>
      <c r="G55" s="24">
        <f>IFERROR(VLOOKUP('ENUMERACION DE ALOJAMIENTOS'!F55,Datos!$A$1:$B$47,2,FALSE),"")</f>
        <v>0</v>
      </c>
      <c r="H55" s="22"/>
      <c r="I55" s="26" t="str">
        <f>IFERROR(VLOOKUP('ENUMERACION DE ALOJAMIENTOS'!H55,Datos!$D$2:$F$1070,3,FALSE),"")</f>
        <v/>
      </c>
      <c r="J55" s="13"/>
      <c r="K55" s="14"/>
      <c r="L55" s="14"/>
      <c r="M55" s="14"/>
      <c r="N55" s="14"/>
      <c r="O55" s="14"/>
      <c r="P55" s="14"/>
      <c r="Q55" s="14"/>
      <c r="R55" s="28" t="str">
        <f t="shared" si="2"/>
        <v/>
      </c>
      <c r="S55" s="28" t="str">
        <f t="shared" si="3"/>
        <v/>
      </c>
      <c r="T55" s="14" t="s">
        <v>4</v>
      </c>
      <c r="U55" s="14"/>
      <c r="V55" s="14"/>
      <c r="W55" s="28" t="e">
        <f>VLOOKUP($W$18,Datos!$K$6:$P$11,MATCH('ENUMERACION DE ALOJAMIENTOS'!B55,Datos!$K$6:$P$6,0),FALSE)</f>
        <v>#N/A</v>
      </c>
      <c r="X55" s="28" t="e">
        <f t="shared" si="4"/>
        <v>#N/A</v>
      </c>
      <c r="Y55" s="28">
        <f t="shared" si="5"/>
        <v>0</v>
      </c>
      <c r="Z55" s="14" t="s">
        <v>61</v>
      </c>
      <c r="AA55" s="28" t="e">
        <f>VLOOKUP(Z55,Datos!$K$6:$P$9,MATCH('ENUMERACION DE ALOJAMIENTOS'!$B55,Datos!$K$6:$P$6,0),FALSE)</f>
        <v>#N/A</v>
      </c>
      <c r="AB55" s="28" t="e">
        <f t="shared" si="6"/>
        <v>#N/A</v>
      </c>
      <c r="AC55" s="14"/>
      <c r="AD55" s="14" t="s">
        <v>61</v>
      </c>
      <c r="AE55" s="28" t="e">
        <f>IF(AND(AD55="DOBLE",Z55="DOBLE",B55="2 LLAVES"),8,VLOOKUP(AD55,Datos!$K$6:$P$9,MATCH('ENUMERACION DE ALOJAMIENTOS'!$B55,Datos!$K$6:$P$6,0),FALSE))</f>
        <v>#N/A</v>
      </c>
      <c r="AF55" s="28" t="e">
        <f t="shared" si="7"/>
        <v>#N/A</v>
      </c>
      <c r="AG55" s="14"/>
      <c r="AH55" s="14" t="s">
        <v>61</v>
      </c>
      <c r="AI55" s="28" t="e">
        <f>IF(AND(COUNTIF(Z55:AD55,"DOBLE")&gt;=1,AH55="DOBLE",$B$20="2 LLAVES"),8,VLOOKUP(AH55,Datos!$K$6:$P$9,MATCH('ENUMERACION DE ALOJAMIENTOS'!$B55,Datos!$K$6:$P$6,0),FALSE))</f>
        <v>#N/A</v>
      </c>
      <c r="AJ55" s="28" t="e">
        <f t="shared" si="8"/>
        <v>#N/A</v>
      </c>
      <c r="AK55" s="14"/>
      <c r="AL55" s="14" t="s">
        <v>61</v>
      </c>
      <c r="AM55" s="28" t="e">
        <f>IF(AND(COUNTIF(Z55:AH55,"DOBLE")&gt;=1,AL55="DOBLE",$B$20="2 LLAVES"),8,VLOOKUP(AL55,Datos!$K$6:$P$9,MATCH('ENUMERACION DE ALOJAMIENTOS'!$B55,Datos!$K$6:$P$6,0),FALSE))</f>
        <v>#N/A</v>
      </c>
      <c r="AN55" s="28" t="e">
        <f t="shared" si="9"/>
        <v>#N/A</v>
      </c>
      <c r="AO55" s="14"/>
      <c r="AP55" s="14" t="s">
        <v>61</v>
      </c>
      <c r="AQ55" s="28" t="e">
        <f>IF(AND(COUNTIF(Z55:AL55,"DOBLE")&gt;=1,AP55="DOBLE",$B$20="2 LLAVES"),8,VLOOKUP(AP55,Datos!$K$6:$P$9,MATCH('ENUMERACION DE ALOJAMIENTOS'!$B55,Datos!$K$6:$P$6,0),FALSE))</f>
        <v>#N/A</v>
      </c>
      <c r="AR55" s="28" t="e">
        <f t="shared" si="10"/>
        <v>#N/A</v>
      </c>
      <c r="AS55" s="14"/>
      <c r="AT55" s="49">
        <f t="shared" si="11"/>
        <v>0</v>
      </c>
      <c r="AU55" s="33">
        <v>0</v>
      </c>
      <c r="AV55" s="28" t="e">
        <f>IF(((VLOOKUP($AV$19,Datos!$K$6:$P$9,MATCH('ENUMERACION DE ALOJAMIENTOS'!$B55,Datos!$K$6:$P$6,0),FALSE))*AT55)&lt;10,10,((VLOOKUP($AV$19,Datos!$K$6:$P$9,MATCH('ENUMERACION DE ALOJAMIENTOS'!$B55,Datos!$K$6:$P$6,0),FALSE))*AT55))</f>
        <v>#N/A</v>
      </c>
      <c r="AW55" s="28" t="e">
        <f>VLOOKUP($AW$19,Datos!$K$6:$P$10,MATCH('ENUMERACION DE ALOJAMIENTOS'!$B55,Datos!$K$6:$P$6,0),FALSE)</f>
        <v>#N/A</v>
      </c>
      <c r="AX55" s="28" t="str">
        <f t="shared" si="12"/>
        <v/>
      </c>
      <c r="AY55" s="28" t="str">
        <f t="shared" si="13"/>
        <v/>
      </c>
      <c r="AZ55" s="28">
        <f t="shared" si="14"/>
        <v>0</v>
      </c>
      <c r="BA55" s="51">
        <f t="shared" si="15"/>
        <v>0</v>
      </c>
      <c r="BB55" s="52" t="s">
        <v>65</v>
      </c>
      <c r="BC55" s="46" t="s">
        <v>4</v>
      </c>
      <c r="BD55" s="47" t="str">
        <f t="shared" si="16"/>
        <v/>
      </c>
      <c r="BE55" s="46" t="s">
        <v>4</v>
      </c>
      <c r="BF55" s="47" t="str">
        <f t="shared" si="17"/>
        <v/>
      </c>
      <c r="BG55" s="46" t="s">
        <v>4</v>
      </c>
      <c r="BH55" s="43" t="str">
        <f t="shared" si="18"/>
        <v>Seleccione Categoría</v>
      </c>
      <c r="BI55" s="43"/>
      <c r="BJ55" s="6" t="str">
        <f t="shared" si="19"/>
        <v/>
      </c>
    </row>
    <row r="56" spans="1:62" ht="30" x14ac:dyDescent="0.25">
      <c r="A56" s="13" t="s">
        <v>61</v>
      </c>
      <c r="B56" s="15" t="s">
        <v>62</v>
      </c>
      <c r="C56" s="9" t="s">
        <v>63</v>
      </c>
      <c r="D56" s="10" t="str">
        <f t="shared" si="20"/>
        <v>XX</v>
      </c>
      <c r="E56" s="13"/>
      <c r="F56" s="22" t="s">
        <v>64</v>
      </c>
      <c r="G56" s="24">
        <f>IFERROR(VLOOKUP('ENUMERACION DE ALOJAMIENTOS'!F56,Datos!$A$1:$B$47,2,FALSE),"")</f>
        <v>0</v>
      </c>
      <c r="H56" s="22"/>
      <c r="I56" s="26" t="str">
        <f>IFERROR(VLOOKUP('ENUMERACION DE ALOJAMIENTOS'!H56,Datos!$D$2:$F$1070,3,FALSE),"")</f>
        <v/>
      </c>
      <c r="J56" s="13"/>
      <c r="K56" s="14"/>
      <c r="L56" s="14"/>
      <c r="M56" s="14"/>
      <c r="N56" s="14"/>
      <c r="O56" s="14"/>
      <c r="P56" s="14"/>
      <c r="Q56" s="14"/>
      <c r="R56" s="28" t="str">
        <f t="shared" si="2"/>
        <v/>
      </c>
      <c r="S56" s="28" t="str">
        <f t="shared" si="3"/>
        <v/>
      </c>
      <c r="T56" s="14" t="s">
        <v>4</v>
      </c>
      <c r="U56" s="14"/>
      <c r="V56" s="14"/>
      <c r="W56" s="28" t="e">
        <f>VLOOKUP($W$18,Datos!$K$6:$P$11,MATCH('ENUMERACION DE ALOJAMIENTOS'!B56,Datos!$K$6:$P$6,0),FALSE)</f>
        <v>#N/A</v>
      </c>
      <c r="X56" s="28" t="e">
        <f t="shared" si="4"/>
        <v>#N/A</v>
      </c>
      <c r="Y56" s="28">
        <f t="shared" si="5"/>
        <v>0</v>
      </c>
      <c r="Z56" s="14" t="s">
        <v>61</v>
      </c>
      <c r="AA56" s="28" t="e">
        <f>VLOOKUP(Z56,Datos!$K$6:$P$9,MATCH('ENUMERACION DE ALOJAMIENTOS'!$B56,Datos!$K$6:$P$6,0),FALSE)</f>
        <v>#N/A</v>
      </c>
      <c r="AB56" s="28" t="e">
        <f t="shared" si="6"/>
        <v>#N/A</v>
      </c>
      <c r="AC56" s="14"/>
      <c r="AD56" s="14" t="s">
        <v>61</v>
      </c>
      <c r="AE56" s="28" t="e">
        <f>IF(AND(AD56="DOBLE",Z56="DOBLE",B56="2 LLAVES"),8,VLOOKUP(AD56,Datos!$K$6:$P$9,MATCH('ENUMERACION DE ALOJAMIENTOS'!$B56,Datos!$K$6:$P$6,0),FALSE))</f>
        <v>#N/A</v>
      </c>
      <c r="AF56" s="28" t="e">
        <f t="shared" si="7"/>
        <v>#N/A</v>
      </c>
      <c r="AG56" s="14"/>
      <c r="AH56" s="14" t="s">
        <v>61</v>
      </c>
      <c r="AI56" s="28" t="e">
        <f>IF(AND(COUNTIF(Z56:AD56,"DOBLE")&gt;=1,AH56="DOBLE",$B$20="2 LLAVES"),8,VLOOKUP(AH56,Datos!$K$6:$P$9,MATCH('ENUMERACION DE ALOJAMIENTOS'!$B56,Datos!$K$6:$P$6,0),FALSE))</f>
        <v>#N/A</v>
      </c>
      <c r="AJ56" s="28" t="e">
        <f t="shared" si="8"/>
        <v>#N/A</v>
      </c>
      <c r="AK56" s="14"/>
      <c r="AL56" s="14" t="s">
        <v>61</v>
      </c>
      <c r="AM56" s="28" t="e">
        <f>IF(AND(COUNTIF(Z56:AH56,"DOBLE")&gt;=1,AL56="DOBLE",$B$20="2 LLAVES"),8,VLOOKUP(AL56,Datos!$K$6:$P$9,MATCH('ENUMERACION DE ALOJAMIENTOS'!$B56,Datos!$K$6:$P$6,0),FALSE))</f>
        <v>#N/A</v>
      </c>
      <c r="AN56" s="28" t="e">
        <f t="shared" si="9"/>
        <v>#N/A</v>
      </c>
      <c r="AO56" s="14"/>
      <c r="AP56" s="14" t="s">
        <v>61</v>
      </c>
      <c r="AQ56" s="28" t="e">
        <f>IF(AND(COUNTIF(Z56:AL56,"DOBLE")&gt;=1,AP56="DOBLE",$B$20="2 LLAVES"),8,VLOOKUP(AP56,Datos!$K$6:$P$9,MATCH('ENUMERACION DE ALOJAMIENTOS'!$B56,Datos!$K$6:$P$6,0),FALSE))</f>
        <v>#N/A</v>
      </c>
      <c r="AR56" s="28" t="e">
        <f t="shared" si="10"/>
        <v>#N/A</v>
      </c>
      <c r="AS56" s="14"/>
      <c r="AT56" s="49">
        <f t="shared" si="11"/>
        <v>0</v>
      </c>
      <c r="AU56" s="33">
        <v>0</v>
      </c>
      <c r="AV56" s="28" t="e">
        <f>IF(((VLOOKUP($AV$19,Datos!$K$6:$P$9,MATCH('ENUMERACION DE ALOJAMIENTOS'!$B56,Datos!$K$6:$P$6,0),FALSE))*AT56)&lt;10,10,((VLOOKUP($AV$19,Datos!$K$6:$P$9,MATCH('ENUMERACION DE ALOJAMIENTOS'!$B56,Datos!$K$6:$P$6,0),FALSE))*AT56))</f>
        <v>#N/A</v>
      </c>
      <c r="AW56" s="28" t="e">
        <f>VLOOKUP($AW$19,Datos!$K$6:$P$10,MATCH('ENUMERACION DE ALOJAMIENTOS'!$B56,Datos!$K$6:$P$6,0),FALSE)</f>
        <v>#N/A</v>
      </c>
      <c r="AX56" s="28" t="str">
        <f t="shared" si="12"/>
        <v/>
      </c>
      <c r="AY56" s="28" t="str">
        <f t="shared" si="13"/>
        <v/>
      </c>
      <c r="AZ56" s="28">
        <f t="shared" si="14"/>
        <v>0</v>
      </c>
      <c r="BA56" s="51">
        <f t="shared" si="15"/>
        <v>0</v>
      </c>
      <c r="BB56" s="52" t="s">
        <v>65</v>
      </c>
      <c r="BC56" s="46" t="s">
        <v>4</v>
      </c>
      <c r="BD56" s="47" t="str">
        <f t="shared" si="16"/>
        <v/>
      </c>
      <c r="BE56" s="46" t="s">
        <v>4</v>
      </c>
      <c r="BF56" s="47" t="str">
        <f t="shared" si="17"/>
        <v/>
      </c>
      <c r="BG56" s="46" t="s">
        <v>4</v>
      </c>
      <c r="BH56" s="43" t="str">
        <f t="shared" si="18"/>
        <v>Seleccione Categoría</v>
      </c>
      <c r="BI56" s="43"/>
      <c r="BJ56" s="6" t="str">
        <f t="shared" si="19"/>
        <v/>
      </c>
    </row>
    <row r="57" spans="1:62" ht="30" x14ac:dyDescent="0.25">
      <c r="A57" s="13" t="s">
        <v>61</v>
      </c>
      <c r="B57" s="15" t="s">
        <v>62</v>
      </c>
      <c r="C57" s="9" t="s">
        <v>63</v>
      </c>
      <c r="D57" s="10" t="str">
        <f t="shared" si="20"/>
        <v>XX</v>
      </c>
      <c r="E57" s="13"/>
      <c r="F57" s="22" t="s">
        <v>64</v>
      </c>
      <c r="G57" s="24">
        <f>IFERROR(VLOOKUP('ENUMERACION DE ALOJAMIENTOS'!F57,Datos!$A$1:$B$47,2,FALSE),"")</f>
        <v>0</v>
      </c>
      <c r="H57" s="22"/>
      <c r="I57" s="26" t="str">
        <f>IFERROR(VLOOKUP('ENUMERACION DE ALOJAMIENTOS'!H57,Datos!$D$2:$F$1070,3,FALSE),"")</f>
        <v/>
      </c>
      <c r="J57" s="13"/>
      <c r="K57" s="14"/>
      <c r="L57" s="14"/>
      <c r="M57" s="14"/>
      <c r="N57" s="14"/>
      <c r="O57" s="14"/>
      <c r="P57" s="14"/>
      <c r="Q57" s="14"/>
      <c r="R57" s="28" t="str">
        <f t="shared" si="2"/>
        <v/>
      </c>
      <c r="S57" s="28" t="str">
        <f t="shared" si="3"/>
        <v/>
      </c>
      <c r="T57" s="14" t="s">
        <v>4</v>
      </c>
      <c r="U57" s="14"/>
      <c r="V57" s="14"/>
      <c r="W57" s="28" t="e">
        <f>VLOOKUP($W$18,Datos!$K$6:$P$11,MATCH('ENUMERACION DE ALOJAMIENTOS'!B57,Datos!$K$6:$P$6,0),FALSE)</f>
        <v>#N/A</v>
      </c>
      <c r="X57" s="28" t="e">
        <f t="shared" si="4"/>
        <v>#N/A</v>
      </c>
      <c r="Y57" s="28">
        <f t="shared" si="5"/>
        <v>0</v>
      </c>
      <c r="Z57" s="14" t="s">
        <v>61</v>
      </c>
      <c r="AA57" s="28" t="e">
        <f>VLOOKUP(Z57,Datos!$K$6:$P$9,MATCH('ENUMERACION DE ALOJAMIENTOS'!$B57,Datos!$K$6:$P$6,0),FALSE)</f>
        <v>#N/A</v>
      </c>
      <c r="AB57" s="28" t="e">
        <f t="shared" si="6"/>
        <v>#N/A</v>
      </c>
      <c r="AC57" s="14"/>
      <c r="AD57" s="14" t="s">
        <v>61</v>
      </c>
      <c r="AE57" s="28" t="e">
        <f>IF(AND(AD57="DOBLE",Z57="DOBLE",B57="2 LLAVES"),8,VLOOKUP(AD57,Datos!$K$6:$P$9,MATCH('ENUMERACION DE ALOJAMIENTOS'!$B57,Datos!$K$6:$P$6,0),FALSE))</f>
        <v>#N/A</v>
      </c>
      <c r="AF57" s="28" t="e">
        <f t="shared" si="7"/>
        <v>#N/A</v>
      </c>
      <c r="AG57" s="14"/>
      <c r="AH57" s="14" t="s">
        <v>61</v>
      </c>
      <c r="AI57" s="28" t="e">
        <f>IF(AND(COUNTIF(Z57:AD57,"DOBLE")&gt;=1,AH57="DOBLE",$B$20="2 LLAVES"),8,VLOOKUP(AH57,Datos!$K$6:$P$9,MATCH('ENUMERACION DE ALOJAMIENTOS'!$B57,Datos!$K$6:$P$6,0),FALSE))</f>
        <v>#N/A</v>
      </c>
      <c r="AJ57" s="28" t="e">
        <f t="shared" si="8"/>
        <v>#N/A</v>
      </c>
      <c r="AK57" s="14"/>
      <c r="AL57" s="14" t="s">
        <v>61</v>
      </c>
      <c r="AM57" s="28" t="e">
        <f>IF(AND(COUNTIF(Z57:AH57,"DOBLE")&gt;=1,AL57="DOBLE",$B$20="2 LLAVES"),8,VLOOKUP(AL57,Datos!$K$6:$P$9,MATCH('ENUMERACION DE ALOJAMIENTOS'!$B57,Datos!$K$6:$P$6,0),FALSE))</f>
        <v>#N/A</v>
      </c>
      <c r="AN57" s="28" t="e">
        <f t="shared" si="9"/>
        <v>#N/A</v>
      </c>
      <c r="AO57" s="14"/>
      <c r="AP57" s="14" t="s">
        <v>61</v>
      </c>
      <c r="AQ57" s="28" t="e">
        <f>IF(AND(COUNTIF(Z57:AL57,"DOBLE")&gt;=1,AP57="DOBLE",$B$20="2 LLAVES"),8,VLOOKUP(AP57,Datos!$K$6:$P$9,MATCH('ENUMERACION DE ALOJAMIENTOS'!$B57,Datos!$K$6:$P$6,0),FALSE))</f>
        <v>#N/A</v>
      </c>
      <c r="AR57" s="28" t="e">
        <f t="shared" si="10"/>
        <v>#N/A</v>
      </c>
      <c r="AS57" s="14"/>
      <c r="AT57" s="49">
        <f t="shared" si="11"/>
        <v>0</v>
      </c>
      <c r="AU57" s="33">
        <v>0</v>
      </c>
      <c r="AV57" s="28" t="e">
        <f>IF(((VLOOKUP($AV$19,Datos!$K$6:$P$9,MATCH('ENUMERACION DE ALOJAMIENTOS'!$B57,Datos!$K$6:$P$6,0),FALSE))*AT57)&lt;10,10,((VLOOKUP($AV$19,Datos!$K$6:$P$9,MATCH('ENUMERACION DE ALOJAMIENTOS'!$B57,Datos!$K$6:$P$6,0),FALSE))*AT57))</f>
        <v>#N/A</v>
      </c>
      <c r="AW57" s="28" t="e">
        <f>VLOOKUP($AW$19,Datos!$K$6:$P$10,MATCH('ENUMERACION DE ALOJAMIENTOS'!$B57,Datos!$K$6:$P$6,0),FALSE)</f>
        <v>#N/A</v>
      </c>
      <c r="AX57" s="28" t="str">
        <f t="shared" si="12"/>
        <v/>
      </c>
      <c r="AY57" s="28" t="str">
        <f t="shared" si="13"/>
        <v/>
      </c>
      <c r="AZ57" s="28">
        <f t="shared" si="14"/>
        <v>0</v>
      </c>
      <c r="BA57" s="51">
        <f t="shared" si="15"/>
        <v>0</v>
      </c>
      <c r="BB57" s="52" t="s">
        <v>65</v>
      </c>
      <c r="BC57" s="46" t="s">
        <v>4</v>
      </c>
      <c r="BD57" s="47" t="str">
        <f t="shared" si="16"/>
        <v/>
      </c>
      <c r="BE57" s="46" t="s">
        <v>4</v>
      </c>
      <c r="BF57" s="47" t="str">
        <f t="shared" si="17"/>
        <v/>
      </c>
      <c r="BG57" s="46" t="s">
        <v>4</v>
      </c>
      <c r="BH57" s="43" t="str">
        <f t="shared" si="18"/>
        <v>Seleccione Categoría</v>
      </c>
      <c r="BI57" s="43"/>
      <c r="BJ57" s="6" t="str">
        <f t="shared" si="19"/>
        <v/>
      </c>
    </row>
    <row r="58" spans="1:62" ht="30" x14ac:dyDescent="0.25">
      <c r="A58" s="13" t="s">
        <v>61</v>
      </c>
      <c r="B58" s="15" t="s">
        <v>62</v>
      </c>
      <c r="C58" s="9" t="s">
        <v>63</v>
      </c>
      <c r="D58" s="10" t="str">
        <f t="shared" si="20"/>
        <v>XX</v>
      </c>
      <c r="E58" s="13"/>
      <c r="F58" s="22" t="s">
        <v>64</v>
      </c>
      <c r="G58" s="24">
        <f>IFERROR(VLOOKUP('ENUMERACION DE ALOJAMIENTOS'!F58,Datos!$A$1:$B$47,2,FALSE),"")</f>
        <v>0</v>
      </c>
      <c r="H58" s="22"/>
      <c r="I58" s="26" t="str">
        <f>IFERROR(VLOOKUP('ENUMERACION DE ALOJAMIENTOS'!H58,Datos!$D$2:$F$1070,3,FALSE),"")</f>
        <v/>
      </c>
      <c r="J58" s="13"/>
      <c r="K58" s="14"/>
      <c r="L58" s="14"/>
      <c r="M58" s="14"/>
      <c r="N58" s="14"/>
      <c r="O58" s="14"/>
      <c r="P58" s="14"/>
      <c r="Q58" s="14"/>
      <c r="R58" s="28" t="str">
        <f t="shared" si="2"/>
        <v/>
      </c>
      <c r="S58" s="28" t="str">
        <f t="shared" si="3"/>
        <v/>
      </c>
      <c r="T58" s="14" t="s">
        <v>4</v>
      </c>
      <c r="U58" s="14"/>
      <c r="V58" s="14"/>
      <c r="W58" s="28" t="e">
        <f>VLOOKUP($W$18,Datos!$K$6:$P$11,MATCH('ENUMERACION DE ALOJAMIENTOS'!B58,Datos!$K$6:$P$6,0),FALSE)</f>
        <v>#N/A</v>
      </c>
      <c r="X58" s="28" t="e">
        <f t="shared" si="4"/>
        <v>#N/A</v>
      </c>
      <c r="Y58" s="28">
        <f t="shared" si="5"/>
        <v>0</v>
      </c>
      <c r="Z58" s="14" t="s">
        <v>61</v>
      </c>
      <c r="AA58" s="28" t="e">
        <f>VLOOKUP(Z58,Datos!$K$6:$P$9,MATCH('ENUMERACION DE ALOJAMIENTOS'!$B58,Datos!$K$6:$P$6,0),FALSE)</f>
        <v>#N/A</v>
      </c>
      <c r="AB58" s="28" t="e">
        <f t="shared" si="6"/>
        <v>#N/A</v>
      </c>
      <c r="AC58" s="14"/>
      <c r="AD58" s="14" t="s">
        <v>61</v>
      </c>
      <c r="AE58" s="28" t="e">
        <f>IF(AND(AD58="DOBLE",Z58="DOBLE",B58="2 LLAVES"),8,VLOOKUP(AD58,Datos!$K$6:$P$9,MATCH('ENUMERACION DE ALOJAMIENTOS'!$B58,Datos!$K$6:$P$6,0),FALSE))</f>
        <v>#N/A</v>
      </c>
      <c r="AF58" s="28" t="e">
        <f t="shared" si="7"/>
        <v>#N/A</v>
      </c>
      <c r="AG58" s="14"/>
      <c r="AH58" s="14" t="s">
        <v>61</v>
      </c>
      <c r="AI58" s="28" t="e">
        <f>IF(AND(COUNTIF(Z58:AD58,"DOBLE")&gt;=1,AH58="DOBLE",$B$20="2 LLAVES"),8,VLOOKUP(AH58,Datos!$K$6:$P$9,MATCH('ENUMERACION DE ALOJAMIENTOS'!$B58,Datos!$K$6:$P$6,0),FALSE))</f>
        <v>#N/A</v>
      </c>
      <c r="AJ58" s="28" t="e">
        <f t="shared" si="8"/>
        <v>#N/A</v>
      </c>
      <c r="AK58" s="14"/>
      <c r="AL58" s="14" t="s">
        <v>61</v>
      </c>
      <c r="AM58" s="28" t="e">
        <f>IF(AND(COUNTIF(Z58:AH58,"DOBLE")&gt;=1,AL58="DOBLE",$B$20="2 LLAVES"),8,VLOOKUP(AL58,Datos!$K$6:$P$9,MATCH('ENUMERACION DE ALOJAMIENTOS'!$B58,Datos!$K$6:$P$6,0),FALSE))</f>
        <v>#N/A</v>
      </c>
      <c r="AN58" s="28" t="e">
        <f t="shared" si="9"/>
        <v>#N/A</v>
      </c>
      <c r="AO58" s="14"/>
      <c r="AP58" s="14" t="s">
        <v>61</v>
      </c>
      <c r="AQ58" s="28" t="e">
        <f>IF(AND(COUNTIF(Z58:AL58,"DOBLE")&gt;=1,AP58="DOBLE",$B$20="2 LLAVES"),8,VLOOKUP(AP58,Datos!$K$6:$P$9,MATCH('ENUMERACION DE ALOJAMIENTOS'!$B58,Datos!$K$6:$P$6,0),FALSE))</f>
        <v>#N/A</v>
      </c>
      <c r="AR58" s="28" t="e">
        <f t="shared" si="10"/>
        <v>#N/A</v>
      </c>
      <c r="AS58" s="14"/>
      <c r="AT58" s="49">
        <f t="shared" si="11"/>
        <v>0</v>
      </c>
      <c r="AU58" s="33">
        <v>0</v>
      </c>
      <c r="AV58" s="28" t="e">
        <f>IF(((VLOOKUP($AV$19,Datos!$K$6:$P$9,MATCH('ENUMERACION DE ALOJAMIENTOS'!$B58,Datos!$K$6:$P$6,0),FALSE))*AT58)&lt;10,10,((VLOOKUP($AV$19,Datos!$K$6:$P$9,MATCH('ENUMERACION DE ALOJAMIENTOS'!$B58,Datos!$K$6:$P$6,0),FALSE))*AT58))</f>
        <v>#N/A</v>
      </c>
      <c r="AW58" s="28" t="e">
        <f>VLOOKUP($AW$19,Datos!$K$6:$P$10,MATCH('ENUMERACION DE ALOJAMIENTOS'!$B58,Datos!$K$6:$P$6,0),FALSE)</f>
        <v>#N/A</v>
      </c>
      <c r="AX58" s="28" t="str">
        <f t="shared" si="12"/>
        <v/>
      </c>
      <c r="AY58" s="28" t="str">
        <f t="shared" si="13"/>
        <v/>
      </c>
      <c r="AZ58" s="28">
        <f t="shared" si="14"/>
        <v>0</v>
      </c>
      <c r="BA58" s="51">
        <f t="shared" si="15"/>
        <v>0</v>
      </c>
      <c r="BB58" s="52" t="s">
        <v>65</v>
      </c>
      <c r="BC58" s="46" t="s">
        <v>4</v>
      </c>
      <c r="BD58" s="47" t="str">
        <f t="shared" si="16"/>
        <v/>
      </c>
      <c r="BE58" s="46" t="s">
        <v>4</v>
      </c>
      <c r="BF58" s="47" t="str">
        <f t="shared" si="17"/>
        <v/>
      </c>
      <c r="BG58" s="46" t="s">
        <v>4</v>
      </c>
      <c r="BH58" s="43" t="str">
        <f t="shared" si="18"/>
        <v>Seleccione Categoría</v>
      </c>
      <c r="BI58" s="43"/>
      <c r="BJ58" s="6" t="str">
        <f t="shared" si="19"/>
        <v/>
      </c>
    </row>
    <row r="59" spans="1:62" ht="30" x14ac:dyDescent="0.25">
      <c r="A59" s="13" t="s">
        <v>61</v>
      </c>
      <c r="B59" s="15" t="s">
        <v>62</v>
      </c>
      <c r="C59" s="9" t="s">
        <v>63</v>
      </c>
      <c r="D59" s="10" t="str">
        <f t="shared" si="20"/>
        <v>XX</v>
      </c>
      <c r="E59" s="13"/>
      <c r="F59" s="22" t="s">
        <v>64</v>
      </c>
      <c r="G59" s="24">
        <f>IFERROR(VLOOKUP('ENUMERACION DE ALOJAMIENTOS'!F59,Datos!$A$1:$B$47,2,FALSE),"")</f>
        <v>0</v>
      </c>
      <c r="H59" s="22"/>
      <c r="I59" s="26" t="str">
        <f>IFERROR(VLOOKUP('ENUMERACION DE ALOJAMIENTOS'!H59,Datos!$D$2:$F$1070,3,FALSE),"")</f>
        <v/>
      </c>
      <c r="J59" s="13"/>
      <c r="K59" s="14"/>
      <c r="L59" s="14"/>
      <c r="M59" s="14"/>
      <c r="N59" s="14"/>
      <c r="O59" s="14"/>
      <c r="P59" s="14"/>
      <c r="Q59" s="14"/>
      <c r="R59" s="28" t="str">
        <f t="shared" si="2"/>
        <v/>
      </c>
      <c r="S59" s="28" t="str">
        <f t="shared" si="3"/>
        <v/>
      </c>
      <c r="T59" s="14" t="s">
        <v>4</v>
      </c>
      <c r="U59" s="14"/>
      <c r="V59" s="14"/>
      <c r="W59" s="28" t="e">
        <f>VLOOKUP($W$18,Datos!$K$6:$P$11,MATCH('ENUMERACION DE ALOJAMIENTOS'!B59,Datos!$K$6:$P$6,0),FALSE)</f>
        <v>#N/A</v>
      </c>
      <c r="X59" s="28" t="e">
        <f t="shared" si="4"/>
        <v>#N/A</v>
      </c>
      <c r="Y59" s="28">
        <f t="shared" si="5"/>
        <v>0</v>
      </c>
      <c r="Z59" s="14" t="s">
        <v>61</v>
      </c>
      <c r="AA59" s="28" t="e">
        <f>VLOOKUP(Z59,Datos!$K$6:$P$9,MATCH('ENUMERACION DE ALOJAMIENTOS'!$B59,Datos!$K$6:$P$6,0),FALSE)</f>
        <v>#N/A</v>
      </c>
      <c r="AB59" s="28" t="e">
        <f t="shared" si="6"/>
        <v>#N/A</v>
      </c>
      <c r="AC59" s="14"/>
      <c r="AD59" s="14" t="s">
        <v>61</v>
      </c>
      <c r="AE59" s="28" t="e">
        <f>IF(AND(AD59="DOBLE",Z59="DOBLE",B59="2 LLAVES"),8,VLOOKUP(AD59,Datos!$K$6:$P$9,MATCH('ENUMERACION DE ALOJAMIENTOS'!$B59,Datos!$K$6:$P$6,0),FALSE))</f>
        <v>#N/A</v>
      </c>
      <c r="AF59" s="28" t="e">
        <f t="shared" si="7"/>
        <v>#N/A</v>
      </c>
      <c r="AG59" s="14"/>
      <c r="AH59" s="14" t="s">
        <v>61</v>
      </c>
      <c r="AI59" s="28" t="e">
        <f>IF(AND(COUNTIF(Z59:AD59,"DOBLE")&gt;=1,AH59="DOBLE",$B$20="2 LLAVES"),8,VLOOKUP(AH59,Datos!$K$6:$P$9,MATCH('ENUMERACION DE ALOJAMIENTOS'!$B59,Datos!$K$6:$P$6,0),FALSE))</f>
        <v>#N/A</v>
      </c>
      <c r="AJ59" s="28" t="e">
        <f t="shared" si="8"/>
        <v>#N/A</v>
      </c>
      <c r="AK59" s="14"/>
      <c r="AL59" s="14" t="s">
        <v>61</v>
      </c>
      <c r="AM59" s="28" t="e">
        <f>IF(AND(COUNTIF(Z59:AH59,"DOBLE")&gt;=1,AL59="DOBLE",$B$20="2 LLAVES"),8,VLOOKUP(AL59,Datos!$K$6:$P$9,MATCH('ENUMERACION DE ALOJAMIENTOS'!$B59,Datos!$K$6:$P$6,0),FALSE))</f>
        <v>#N/A</v>
      </c>
      <c r="AN59" s="28" t="e">
        <f t="shared" si="9"/>
        <v>#N/A</v>
      </c>
      <c r="AO59" s="14"/>
      <c r="AP59" s="14" t="s">
        <v>61</v>
      </c>
      <c r="AQ59" s="28" t="e">
        <f>IF(AND(COUNTIF(Z59:AL59,"DOBLE")&gt;=1,AP59="DOBLE",$B$20="2 LLAVES"),8,VLOOKUP(AP59,Datos!$K$6:$P$9,MATCH('ENUMERACION DE ALOJAMIENTOS'!$B59,Datos!$K$6:$P$6,0),FALSE))</f>
        <v>#N/A</v>
      </c>
      <c r="AR59" s="28" t="e">
        <f t="shared" si="10"/>
        <v>#N/A</v>
      </c>
      <c r="AS59" s="14"/>
      <c r="AT59" s="49">
        <f t="shared" si="11"/>
        <v>0</v>
      </c>
      <c r="AU59" s="33">
        <v>0</v>
      </c>
      <c r="AV59" s="28" t="e">
        <f>IF(((VLOOKUP($AV$19,Datos!$K$6:$P$9,MATCH('ENUMERACION DE ALOJAMIENTOS'!$B59,Datos!$K$6:$P$6,0),FALSE))*AT59)&lt;10,10,((VLOOKUP($AV$19,Datos!$K$6:$P$9,MATCH('ENUMERACION DE ALOJAMIENTOS'!$B59,Datos!$K$6:$P$6,0),FALSE))*AT59))</f>
        <v>#N/A</v>
      </c>
      <c r="AW59" s="28" t="e">
        <f>VLOOKUP($AW$19,Datos!$K$6:$P$10,MATCH('ENUMERACION DE ALOJAMIENTOS'!$B59,Datos!$K$6:$P$6,0),FALSE)</f>
        <v>#N/A</v>
      </c>
      <c r="AX59" s="28" t="str">
        <f t="shared" si="12"/>
        <v/>
      </c>
      <c r="AY59" s="28" t="str">
        <f t="shared" si="13"/>
        <v/>
      </c>
      <c r="AZ59" s="28">
        <f t="shared" si="14"/>
        <v>0</v>
      </c>
      <c r="BA59" s="51">
        <f t="shared" si="15"/>
        <v>0</v>
      </c>
      <c r="BB59" s="52" t="s">
        <v>65</v>
      </c>
      <c r="BC59" s="46" t="s">
        <v>4</v>
      </c>
      <c r="BD59" s="47" t="str">
        <f t="shared" si="16"/>
        <v/>
      </c>
      <c r="BE59" s="46" t="s">
        <v>4</v>
      </c>
      <c r="BF59" s="47" t="str">
        <f t="shared" si="17"/>
        <v/>
      </c>
      <c r="BG59" s="46" t="s">
        <v>4</v>
      </c>
      <c r="BH59" s="43" t="str">
        <f t="shared" si="18"/>
        <v>Seleccione Categoría</v>
      </c>
      <c r="BI59" s="43"/>
      <c r="BJ59" s="6" t="str">
        <f t="shared" si="19"/>
        <v/>
      </c>
    </row>
    <row r="60" spans="1:62" ht="30" x14ac:dyDescent="0.25">
      <c r="A60" s="13" t="s">
        <v>61</v>
      </c>
      <c r="B60" s="15" t="s">
        <v>62</v>
      </c>
      <c r="C60" s="9" t="s">
        <v>63</v>
      </c>
      <c r="D60" s="10" t="str">
        <f t="shared" si="20"/>
        <v>XX</v>
      </c>
      <c r="E60" s="13"/>
      <c r="F60" s="22" t="s">
        <v>64</v>
      </c>
      <c r="G60" s="24">
        <f>IFERROR(VLOOKUP('ENUMERACION DE ALOJAMIENTOS'!F60,Datos!$A$1:$B$47,2,FALSE),"")</f>
        <v>0</v>
      </c>
      <c r="H60" s="22"/>
      <c r="I60" s="26" t="str">
        <f>IFERROR(VLOOKUP('ENUMERACION DE ALOJAMIENTOS'!H60,Datos!$D$2:$F$1070,3,FALSE),"")</f>
        <v/>
      </c>
      <c r="J60" s="13"/>
      <c r="K60" s="14"/>
      <c r="L60" s="14"/>
      <c r="M60" s="14"/>
      <c r="N60" s="14"/>
      <c r="O60" s="14"/>
      <c r="P60" s="14"/>
      <c r="Q60" s="14"/>
      <c r="R60" s="28" t="str">
        <f t="shared" si="2"/>
        <v/>
      </c>
      <c r="S60" s="28" t="str">
        <f t="shared" si="3"/>
        <v/>
      </c>
      <c r="T60" s="14" t="s">
        <v>4</v>
      </c>
      <c r="U60" s="14"/>
      <c r="V60" s="14"/>
      <c r="W60" s="28" t="e">
        <f>VLOOKUP($W$18,Datos!$K$6:$P$11,MATCH('ENUMERACION DE ALOJAMIENTOS'!B60,Datos!$K$6:$P$6,0),FALSE)</f>
        <v>#N/A</v>
      </c>
      <c r="X60" s="28" t="e">
        <f t="shared" si="4"/>
        <v>#N/A</v>
      </c>
      <c r="Y60" s="28">
        <f t="shared" si="5"/>
        <v>0</v>
      </c>
      <c r="Z60" s="14" t="s">
        <v>61</v>
      </c>
      <c r="AA60" s="28" t="e">
        <f>VLOOKUP(Z60,Datos!$K$6:$P$9,MATCH('ENUMERACION DE ALOJAMIENTOS'!$B60,Datos!$K$6:$P$6,0),FALSE)</f>
        <v>#N/A</v>
      </c>
      <c r="AB60" s="28" t="e">
        <f t="shared" si="6"/>
        <v>#N/A</v>
      </c>
      <c r="AC60" s="14"/>
      <c r="AD60" s="14" t="s">
        <v>61</v>
      </c>
      <c r="AE60" s="28" t="e">
        <f>IF(AND(AD60="DOBLE",Z60="DOBLE",B60="2 LLAVES"),8,VLOOKUP(AD60,Datos!$K$6:$P$9,MATCH('ENUMERACION DE ALOJAMIENTOS'!$B60,Datos!$K$6:$P$6,0),FALSE))</f>
        <v>#N/A</v>
      </c>
      <c r="AF60" s="28" t="e">
        <f t="shared" si="7"/>
        <v>#N/A</v>
      </c>
      <c r="AG60" s="14"/>
      <c r="AH60" s="14" t="s">
        <v>61</v>
      </c>
      <c r="AI60" s="28" t="e">
        <f>IF(AND(COUNTIF(Z60:AD60,"DOBLE")&gt;=1,AH60="DOBLE",$B$20="2 LLAVES"),8,VLOOKUP(AH60,Datos!$K$6:$P$9,MATCH('ENUMERACION DE ALOJAMIENTOS'!$B60,Datos!$K$6:$P$6,0),FALSE))</f>
        <v>#N/A</v>
      </c>
      <c r="AJ60" s="28" t="e">
        <f t="shared" si="8"/>
        <v>#N/A</v>
      </c>
      <c r="AK60" s="14"/>
      <c r="AL60" s="14" t="s">
        <v>61</v>
      </c>
      <c r="AM60" s="28" t="e">
        <f>IF(AND(COUNTIF(Z60:AH60,"DOBLE")&gt;=1,AL60="DOBLE",$B$20="2 LLAVES"),8,VLOOKUP(AL60,Datos!$K$6:$P$9,MATCH('ENUMERACION DE ALOJAMIENTOS'!$B60,Datos!$K$6:$P$6,0),FALSE))</f>
        <v>#N/A</v>
      </c>
      <c r="AN60" s="28" t="e">
        <f t="shared" si="9"/>
        <v>#N/A</v>
      </c>
      <c r="AO60" s="14"/>
      <c r="AP60" s="14" t="s">
        <v>61</v>
      </c>
      <c r="AQ60" s="28" t="e">
        <f>IF(AND(COUNTIF(Z60:AL60,"DOBLE")&gt;=1,AP60="DOBLE",$B$20="2 LLAVES"),8,VLOOKUP(AP60,Datos!$K$6:$P$9,MATCH('ENUMERACION DE ALOJAMIENTOS'!$B60,Datos!$K$6:$P$6,0),FALSE))</f>
        <v>#N/A</v>
      </c>
      <c r="AR60" s="28" t="e">
        <f t="shared" si="10"/>
        <v>#N/A</v>
      </c>
      <c r="AS60" s="14"/>
      <c r="AT60" s="49">
        <f t="shared" si="11"/>
        <v>0</v>
      </c>
      <c r="AU60" s="33">
        <v>0</v>
      </c>
      <c r="AV60" s="28" t="e">
        <f>IF(((VLOOKUP($AV$19,Datos!$K$6:$P$9,MATCH('ENUMERACION DE ALOJAMIENTOS'!$B60,Datos!$K$6:$P$6,0),FALSE))*AT60)&lt;10,10,((VLOOKUP($AV$19,Datos!$K$6:$P$9,MATCH('ENUMERACION DE ALOJAMIENTOS'!$B60,Datos!$K$6:$P$6,0),FALSE))*AT60))</f>
        <v>#N/A</v>
      </c>
      <c r="AW60" s="28" t="e">
        <f>VLOOKUP($AW$19,Datos!$K$6:$P$10,MATCH('ENUMERACION DE ALOJAMIENTOS'!$B60,Datos!$K$6:$P$6,0),FALSE)</f>
        <v>#N/A</v>
      </c>
      <c r="AX60" s="28" t="str">
        <f t="shared" si="12"/>
        <v/>
      </c>
      <c r="AY60" s="28" t="str">
        <f t="shared" si="13"/>
        <v/>
      </c>
      <c r="AZ60" s="28">
        <f t="shared" si="14"/>
        <v>0</v>
      </c>
      <c r="BA60" s="51">
        <f t="shared" si="15"/>
        <v>0</v>
      </c>
      <c r="BB60" s="52" t="s">
        <v>65</v>
      </c>
      <c r="BC60" s="46" t="s">
        <v>4</v>
      </c>
      <c r="BD60" s="47" t="str">
        <f t="shared" si="16"/>
        <v/>
      </c>
      <c r="BE60" s="46" t="s">
        <v>4</v>
      </c>
      <c r="BF60" s="47" t="str">
        <f t="shared" si="17"/>
        <v/>
      </c>
      <c r="BG60" s="46" t="s">
        <v>4</v>
      </c>
      <c r="BH60" s="43" t="str">
        <f t="shared" si="18"/>
        <v>Seleccione Categoría</v>
      </c>
      <c r="BI60" s="43"/>
      <c r="BJ60" s="6" t="str">
        <f t="shared" si="19"/>
        <v/>
      </c>
    </row>
    <row r="61" spans="1:62" ht="30" x14ac:dyDescent="0.25">
      <c r="A61" s="13" t="s">
        <v>61</v>
      </c>
      <c r="B61" s="15" t="s">
        <v>62</v>
      </c>
      <c r="C61" s="9" t="s">
        <v>63</v>
      </c>
      <c r="D61" s="10" t="str">
        <f t="shared" si="20"/>
        <v>XX</v>
      </c>
      <c r="E61" s="13"/>
      <c r="F61" s="22" t="s">
        <v>64</v>
      </c>
      <c r="G61" s="24">
        <f>IFERROR(VLOOKUP('ENUMERACION DE ALOJAMIENTOS'!F61,Datos!$A$1:$B$47,2,FALSE),"")</f>
        <v>0</v>
      </c>
      <c r="H61" s="22"/>
      <c r="I61" s="26" t="str">
        <f>IFERROR(VLOOKUP('ENUMERACION DE ALOJAMIENTOS'!H61,Datos!$D$2:$F$1070,3,FALSE),"")</f>
        <v/>
      </c>
      <c r="J61" s="13"/>
      <c r="K61" s="14"/>
      <c r="L61" s="14"/>
      <c r="M61" s="14"/>
      <c r="N61" s="14"/>
      <c r="O61" s="14"/>
      <c r="P61" s="14"/>
      <c r="Q61" s="14"/>
      <c r="R61" s="28" t="str">
        <f t="shared" si="2"/>
        <v/>
      </c>
      <c r="S61" s="28" t="str">
        <f t="shared" si="3"/>
        <v/>
      </c>
      <c r="T61" s="14" t="s">
        <v>4</v>
      </c>
      <c r="U61" s="14"/>
      <c r="V61" s="14"/>
      <c r="W61" s="28" t="e">
        <f>VLOOKUP($W$18,Datos!$K$6:$P$11,MATCH('ENUMERACION DE ALOJAMIENTOS'!B61,Datos!$K$6:$P$6,0),FALSE)</f>
        <v>#N/A</v>
      </c>
      <c r="X61" s="28" t="e">
        <f t="shared" si="4"/>
        <v>#N/A</v>
      </c>
      <c r="Y61" s="28">
        <f t="shared" si="5"/>
        <v>0</v>
      </c>
      <c r="Z61" s="14" t="s">
        <v>61</v>
      </c>
      <c r="AA61" s="28" t="e">
        <f>VLOOKUP(Z61,Datos!$K$6:$P$9,MATCH('ENUMERACION DE ALOJAMIENTOS'!$B61,Datos!$K$6:$P$6,0),FALSE)</f>
        <v>#N/A</v>
      </c>
      <c r="AB61" s="28" t="e">
        <f t="shared" si="6"/>
        <v>#N/A</v>
      </c>
      <c r="AC61" s="14"/>
      <c r="AD61" s="14" t="s">
        <v>61</v>
      </c>
      <c r="AE61" s="28" t="e">
        <f>IF(AND(AD61="DOBLE",Z61="DOBLE",B61="2 LLAVES"),8,VLOOKUP(AD61,Datos!$K$6:$P$9,MATCH('ENUMERACION DE ALOJAMIENTOS'!$B61,Datos!$K$6:$P$6,0),FALSE))</f>
        <v>#N/A</v>
      </c>
      <c r="AF61" s="28" t="e">
        <f t="shared" si="7"/>
        <v>#N/A</v>
      </c>
      <c r="AG61" s="14"/>
      <c r="AH61" s="14" t="s">
        <v>61</v>
      </c>
      <c r="AI61" s="28" t="e">
        <f>IF(AND(COUNTIF(Z61:AD61,"DOBLE")&gt;=1,AH61="DOBLE",$B$20="2 LLAVES"),8,VLOOKUP(AH61,Datos!$K$6:$P$9,MATCH('ENUMERACION DE ALOJAMIENTOS'!$B61,Datos!$K$6:$P$6,0),FALSE))</f>
        <v>#N/A</v>
      </c>
      <c r="AJ61" s="28" t="e">
        <f t="shared" si="8"/>
        <v>#N/A</v>
      </c>
      <c r="AK61" s="14"/>
      <c r="AL61" s="14" t="s">
        <v>61</v>
      </c>
      <c r="AM61" s="28" t="e">
        <f>IF(AND(COUNTIF(Z61:AH61,"DOBLE")&gt;=1,AL61="DOBLE",$B$20="2 LLAVES"),8,VLOOKUP(AL61,Datos!$K$6:$P$9,MATCH('ENUMERACION DE ALOJAMIENTOS'!$B61,Datos!$K$6:$P$6,0),FALSE))</f>
        <v>#N/A</v>
      </c>
      <c r="AN61" s="28" t="e">
        <f t="shared" si="9"/>
        <v>#N/A</v>
      </c>
      <c r="AO61" s="14"/>
      <c r="AP61" s="14" t="s">
        <v>61</v>
      </c>
      <c r="AQ61" s="28" t="e">
        <f>IF(AND(COUNTIF(Z61:AL61,"DOBLE")&gt;=1,AP61="DOBLE",$B$20="2 LLAVES"),8,VLOOKUP(AP61,Datos!$K$6:$P$9,MATCH('ENUMERACION DE ALOJAMIENTOS'!$B61,Datos!$K$6:$P$6,0),FALSE))</f>
        <v>#N/A</v>
      </c>
      <c r="AR61" s="28" t="e">
        <f t="shared" si="10"/>
        <v>#N/A</v>
      </c>
      <c r="AS61" s="14"/>
      <c r="AT61" s="49">
        <f t="shared" si="11"/>
        <v>0</v>
      </c>
      <c r="AU61" s="33">
        <v>0</v>
      </c>
      <c r="AV61" s="28" t="e">
        <f>IF(((VLOOKUP($AV$19,Datos!$K$6:$P$9,MATCH('ENUMERACION DE ALOJAMIENTOS'!$B61,Datos!$K$6:$P$6,0),FALSE))*AT61)&lt;10,10,((VLOOKUP($AV$19,Datos!$K$6:$P$9,MATCH('ENUMERACION DE ALOJAMIENTOS'!$B61,Datos!$K$6:$P$6,0),FALSE))*AT61))</f>
        <v>#N/A</v>
      </c>
      <c r="AW61" s="28" t="e">
        <f>VLOOKUP($AW$19,Datos!$K$6:$P$10,MATCH('ENUMERACION DE ALOJAMIENTOS'!$B61,Datos!$K$6:$P$6,0),FALSE)</f>
        <v>#N/A</v>
      </c>
      <c r="AX61" s="28" t="str">
        <f t="shared" si="12"/>
        <v/>
      </c>
      <c r="AY61" s="28" t="str">
        <f t="shared" si="13"/>
        <v/>
      </c>
      <c r="AZ61" s="28">
        <f t="shared" si="14"/>
        <v>0</v>
      </c>
      <c r="BA61" s="51">
        <f t="shared" si="15"/>
        <v>0</v>
      </c>
      <c r="BB61" s="52" t="s">
        <v>65</v>
      </c>
      <c r="BC61" s="46" t="s">
        <v>4</v>
      </c>
      <c r="BD61" s="47" t="str">
        <f t="shared" si="16"/>
        <v/>
      </c>
      <c r="BE61" s="46" t="s">
        <v>4</v>
      </c>
      <c r="BF61" s="47" t="str">
        <f t="shared" si="17"/>
        <v/>
      </c>
      <c r="BG61" s="46" t="s">
        <v>4</v>
      </c>
      <c r="BH61" s="43" t="str">
        <f t="shared" si="18"/>
        <v>Seleccione Categoría</v>
      </c>
      <c r="BI61" s="43"/>
      <c r="BJ61" s="6" t="str">
        <f t="shared" si="19"/>
        <v/>
      </c>
    </row>
    <row r="62" spans="1:62" ht="30" x14ac:dyDescent="0.25">
      <c r="A62" s="13" t="s">
        <v>61</v>
      </c>
      <c r="B62" s="15" t="s">
        <v>62</v>
      </c>
      <c r="C62" s="9" t="s">
        <v>63</v>
      </c>
      <c r="D62" s="10" t="str">
        <f t="shared" si="20"/>
        <v>XX</v>
      </c>
      <c r="E62" s="13"/>
      <c r="F62" s="22" t="s">
        <v>64</v>
      </c>
      <c r="G62" s="24">
        <f>IFERROR(VLOOKUP('ENUMERACION DE ALOJAMIENTOS'!F62,Datos!$A$1:$B$47,2,FALSE),"")</f>
        <v>0</v>
      </c>
      <c r="H62" s="22"/>
      <c r="I62" s="26" t="str">
        <f>IFERROR(VLOOKUP('ENUMERACION DE ALOJAMIENTOS'!H62,Datos!$D$2:$F$1070,3,FALSE),"")</f>
        <v/>
      </c>
      <c r="J62" s="13"/>
      <c r="K62" s="14"/>
      <c r="L62" s="14"/>
      <c r="M62" s="14"/>
      <c r="N62" s="14"/>
      <c r="O62" s="14"/>
      <c r="P62" s="14"/>
      <c r="Q62" s="14"/>
      <c r="R62" s="28" t="str">
        <f t="shared" si="2"/>
        <v/>
      </c>
      <c r="S62" s="28" t="str">
        <f t="shared" si="3"/>
        <v/>
      </c>
      <c r="T62" s="14" t="s">
        <v>4</v>
      </c>
      <c r="U62" s="14"/>
      <c r="V62" s="14"/>
      <c r="W62" s="28" t="e">
        <f>VLOOKUP($W$18,Datos!$K$6:$P$11,MATCH('ENUMERACION DE ALOJAMIENTOS'!B62,Datos!$K$6:$P$6,0),FALSE)</f>
        <v>#N/A</v>
      </c>
      <c r="X62" s="28" t="e">
        <f t="shared" si="4"/>
        <v>#N/A</v>
      </c>
      <c r="Y62" s="28">
        <f t="shared" si="5"/>
        <v>0</v>
      </c>
      <c r="Z62" s="14" t="s">
        <v>61</v>
      </c>
      <c r="AA62" s="28" t="e">
        <f>VLOOKUP(Z62,Datos!$K$6:$P$9,MATCH('ENUMERACION DE ALOJAMIENTOS'!$B62,Datos!$K$6:$P$6,0),FALSE)</f>
        <v>#N/A</v>
      </c>
      <c r="AB62" s="28" t="e">
        <f t="shared" si="6"/>
        <v>#N/A</v>
      </c>
      <c r="AC62" s="14"/>
      <c r="AD62" s="14" t="s">
        <v>61</v>
      </c>
      <c r="AE62" s="28" t="e">
        <f>IF(AND(AD62="DOBLE",Z62="DOBLE",B62="2 LLAVES"),8,VLOOKUP(AD62,Datos!$K$6:$P$9,MATCH('ENUMERACION DE ALOJAMIENTOS'!$B62,Datos!$K$6:$P$6,0),FALSE))</f>
        <v>#N/A</v>
      </c>
      <c r="AF62" s="28" t="e">
        <f t="shared" si="7"/>
        <v>#N/A</v>
      </c>
      <c r="AG62" s="14"/>
      <c r="AH62" s="14" t="s">
        <v>61</v>
      </c>
      <c r="AI62" s="28" t="e">
        <f>IF(AND(COUNTIF(Z62:AD62,"DOBLE")&gt;=1,AH62="DOBLE",$B$20="2 LLAVES"),8,VLOOKUP(AH62,Datos!$K$6:$P$9,MATCH('ENUMERACION DE ALOJAMIENTOS'!$B62,Datos!$K$6:$P$6,0),FALSE))</f>
        <v>#N/A</v>
      </c>
      <c r="AJ62" s="28" t="e">
        <f t="shared" si="8"/>
        <v>#N/A</v>
      </c>
      <c r="AK62" s="14"/>
      <c r="AL62" s="14" t="s">
        <v>61</v>
      </c>
      <c r="AM62" s="28" t="e">
        <f>IF(AND(COUNTIF(Z62:AH62,"DOBLE")&gt;=1,AL62="DOBLE",$B$20="2 LLAVES"),8,VLOOKUP(AL62,Datos!$K$6:$P$9,MATCH('ENUMERACION DE ALOJAMIENTOS'!$B62,Datos!$K$6:$P$6,0),FALSE))</f>
        <v>#N/A</v>
      </c>
      <c r="AN62" s="28" t="e">
        <f t="shared" si="9"/>
        <v>#N/A</v>
      </c>
      <c r="AO62" s="14"/>
      <c r="AP62" s="14" t="s">
        <v>61</v>
      </c>
      <c r="AQ62" s="28" t="e">
        <f>IF(AND(COUNTIF(Z62:AL62,"DOBLE")&gt;=1,AP62="DOBLE",$B$20="2 LLAVES"),8,VLOOKUP(AP62,Datos!$K$6:$P$9,MATCH('ENUMERACION DE ALOJAMIENTOS'!$B62,Datos!$K$6:$P$6,0),FALSE))</f>
        <v>#N/A</v>
      </c>
      <c r="AR62" s="28" t="e">
        <f t="shared" si="10"/>
        <v>#N/A</v>
      </c>
      <c r="AS62" s="14"/>
      <c r="AT62" s="49">
        <f t="shared" si="11"/>
        <v>0</v>
      </c>
      <c r="AU62" s="33">
        <v>0</v>
      </c>
      <c r="AV62" s="28" t="e">
        <f>IF(((VLOOKUP($AV$19,Datos!$K$6:$P$9,MATCH('ENUMERACION DE ALOJAMIENTOS'!$B62,Datos!$K$6:$P$6,0),FALSE))*AT62)&lt;10,10,((VLOOKUP($AV$19,Datos!$K$6:$P$9,MATCH('ENUMERACION DE ALOJAMIENTOS'!$B62,Datos!$K$6:$P$6,0),FALSE))*AT62))</f>
        <v>#N/A</v>
      </c>
      <c r="AW62" s="28" t="e">
        <f>VLOOKUP($AW$19,Datos!$K$6:$P$10,MATCH('ENUMERACION DE ALOJAMIENTOS'!$B62,Datos!$K$6:$P$6,0),FALSE)</f>
        <v>#N/A</v>
      </c>
      <c r="AX62" s="28" t="str">
        <f t="shared" si="12"/>
        <v/>
      </c>
      <c r="AY62" s="28" t="str">
        <f t="shared" si="13"/>
        <v/>
      </c>
      <c r="AZ62" s="28">
        <f t="shared" si="14"/>
        <v>0</v>
      </c>
      <c r="BA62" s="51">
        <f t="shared" si="15"/>
        <v>0</v>
      </c>
      <c r="BB62" s="52" t="s">
        <v>65</v>
      </c>
      <c r="BC62" s="46" t="s">
        <v>4</v>
      </c>
      <c r="BD62" s="47" t="str">
        <f t="shared" si="16"/>
        <v/>
      </c>
      <c r="BE62" s="46" t="s">
        <v>4</v>
      </c>
      <c r="BF62" s="47" t="str">
        <f t="shared" si="17"/>
        <v/>
      </c>
      <c r="BG62" s="46" t="s">
        <v>4</v>
      </c>
      <c r="BH62" s="43" t="str">
        <f t="shared" si="18"/>
        <v>Seleccione Categoría</v>
      </c>
      <c r="BI62" s="43"/>
      <c r="BJ62" s="6" t="str">
        <f t="shared" si="19"/>
        <v/>
      </c>
    </row>
    <row r="63" spans="1:62" ht="30" x14ac:dyDescent="0.25">
      <c r="A63" s="13" t="s">
        <v>61</v>
      </c>
      <c r="B63" s="15" t="s">
        <v>62</v>
      </c>
      <c r="C63" s="9" t="s">
        <v>63</v>
      </c>
      <c r="D63" s="10" t="str">
        <f t="shared" si="20"/>
        <v>XX</v>
      </c>
      <c r="E63" s="13"/>
      <c r="F63" s="22" t="s">
        <v>64</v>
      </c>
      <c r="G63" s="24">
        <f>IFERROR(VLOOKUP('ENUMERACION DE ALOJAMIENTOS'!F63,Datos!$A$1:$B$47,2,FALSE),"")</f>
        <v>0</v>
      </c>
      <c r="H63" s="22"/>
      <c r="I63" s="26" t="str">
        <f>IFERROR(VLOOKUP('ENUMERACION DE ALOJAMIENTOS'!H63,Datos!$D$2:$F$1070,3,FALSE),"")</f>
        <v/>
      </c>
      <c r="J63" s="13"/>
      <c r="K63" s="14"/>
      <c r="L63" s="14"/>
      <c r="M63" s="14"/>
      <c r="N63" s="14"/>
      <c r="O63" s="14"/>
      <c r="P63" s="14"/>
      <c r="Q63" s="14"/>
      <c r="R63" s="28" t="str">
        <f t="shared" si="2"/>
        <v/>
      </c>
      <c r="S63" s="28" t="str">
        <f t="shared" si="3"/>
        <v/>
      </c>
      <c r="T63" s="14" t="s">
        <v>4</v>
      </c>
      <c r="U63" s="14"/>
      <c r="V63" s="14"/>
      <c r="W63" s="28" t="e">
        <f>VLOOKUP($W$18,Datos!$K$6:$P$11,MATCH('ENUMERACION DE ALOJAMIENTOS'!B63,Datos!$K$6:$P$6,0),FALSE)</f>
        <v>#N/A</v>
      </c>
      <c r="X63" s="28" t="e">
        <f t="shared" si="4"/>
        <v>#N/A</v>
      </c>
      <c r="Y63" s="28">
        <f t="shared" si="5"/>
        <v>0</v>
      </c>
      <c r="Z63" s="14" t="s">
        <v>61</v>
      </c>
      <c r="AA63" s="28" t="e">
        <f>VLOOKUP(Z63,Datos!$K$6:$P$9,MATCH('ENUMERACION DE ALOJAMIENTOS'!$B63,Datos!$K$6:$P$6,0),FALSE)</f>
        <v>#N/A</v>
      </c>
      <c r="AB63" s="28" t="e">
        <f t="shared" si="6"/>
        <v>#N/A</v>
      </c>
      <c r="AC63" s="14"/>
      <c r="AD63" s="14" t="s">
        <v>61</v>
      </c>
      <c r="AE63" s="28" t="e">
        <f>IF(AND(AD63="DOBLE",Z63="DOBLE",B63="2 LLAVES"),8,VLOOKUP(AD63,Datos!$K$6:$P$9,MATCH('ENUMERACION DE ALOJAMIENTOS'!$B63,Datos!$K$6:$P$6,0),FALSE))</f>
        <v>#N/A</v>
      </c>
      <c r="AF63" s="28" t="e">
        <f t="shared" si="7"/>
        <v>#N/A</v>
      </c>
      <c r="AG63" s="14"/>
      <c r="AH63" s="14" t="s">
        <v>61</v>
      </c>
      <c r="AI63" s="28" t="e">
        <f>IF(AND(COUNTIF(Z63:AD63,"DOBLE")&gt;=1,AH63="DOBLE",$B$20="2 LLAVES"),8,VLOOKUP(AH63,Datos!$K$6:$P$9,MATCH('ENUMERACION DE ALOJAMIENTOS'!$B63,Datos!$K$6:$P$6,0),FALSE))</f>
        <v>#N/A</v>
      </c>
      <c r="AJ63" s="28" t="e">
        <f t="shared" si="8"/>
        <v>#N/A</v>
      </c>
      <c r="AK63" s="14"/>
      <c r="AL63" s="14" t="s">
        <v>61</v>
      </c>
      <c r="AM63" s="28" t="e">
        <f>IF(AND(COUNTIF(Z63:AH63,"DOBLE")&gt;=1,AL63="DOBLE",$B$20="2 LLAVES"),8,VLOOKUP(AL63,Datos!$K$6:$P$9,MATCH('ENUMERACION DE ALOJAMIENTOS'!$B63,Datos!$K$6:$P$6,0),FALSE))</f>
        <v>#N/A</v>
      </c>
      <c r="AN63" s="28" t="e">
        <f t="shared" si="9"/>
        <v>#N/A</v>
      </c>
      <c r="AO63" s="14"/>
      <c r="AP63" s="14" t="s">
        <v>61</v>
      </c>
      <c r="AQ63" s="28" t="e">
        <f>IF(AND(COUNTIF(Z63:AL63,"DOBLE")&gt;=1,AP63="DOBLE",$B$20="2 LLAVES"),8,VLOOKUP(AP63,Datos!$K$6:$P$9,MATCH('ENUMERACION DE ALOJAMIENTOS'!$B63,Datos!$K$6:$P$6,0),FALSE))</f>
        <v>#N/A</v>
      </c>
      <c r="AR63" s="28" t="e">
        <f t="shared" si="10"/>
        <v>#N/A</v>
      </c>
      <c r="AS63" s="14"/>
      <c r="AT63" s="49">
        <f t="shared" si="11"/>
        <v>0</v>
      </c>
      <c r="AU63" s="33">
        <v>0</v>
      </c>
      <c r="AV63" s="28" t="e">
        <f>IF(((VLOOKUP($AV$19,Datos!$K$6:$P$9,MATCH('ENUMERACION DE ALOJAMIENTOS'!$B63,Datos!$K$6:$P$6,0),FALSE))*AT63)&lt;10,10,((VLOOKUP($AV$19,Datos!$K$6:$P$9,MATCH('ENUMERACION DE ALOJAMIENTOS'!$B63,Datos!$K$6:$P$6,0),FALSE))*AT63))</f>
        <v>#N/A</v>
      </c>
      <c r="AW63" s="28" t="e">
        <f>VLOOKUP($AW$19,Datos!$K$6:$P$10,MATCH('ENUMERACION DE ALOJAMIENTOS'!$B63,Datos!$K$6:$P$6,0),FALSE)</f>
        <v>#N/A</v>
      </c>
      <c r="AX63" s="28" t="str">
        <f t="shared" si="12"/>
        <v/>
      </c>
      <c r="AY63" s="28" t="str">
        <f t="shared" si="13"/>
        <v/>
      </c>
      <c r="AZ63" s="28">
        <f t="shared" si="14"/>
        <v>0</v>
      </c>
      <c r="BA63" s="51">
        <f t="shared" si="15"/>
        <v>0</v>
      </c>
      <c r="BB63" s="52" t="s">
        <v>65</v>
      </c>
      <c r="BC63" s="46" t="s">
        <v>4</v>
      </c>
      <c r="BD63" s="47" t="str">
        <f t="shared" si="16"/>
        <v/>
      </c>
      <c r="BE63" s="46" t="s">
        <v>4</v>
      </c>
      <c r="BF63" s="47" t="str">
        <f t="shared" si="17"/>
        <v/>
      </c>
      <c r="BG63" s="46" t="s">
        <v>4</v>
      </c>
      <c r="BH63" s="43" t="str">
        <f t="shared" si="18"/>
        <v>Seleccione Categoría</v>
      </c>
      <c r="BI63" s="43"/>
      <c r="BJ63" s="6" t="str">
        <f t="shared" si="19"/>
        <v/>
      </c>
    </row>
    <row r="64" spans="1:62" ht="30" x14ac:dyDescent="0.25">
      <c r="A64" s="13" t="s">
        <v>61</v>
      </c>
      <c r="B64" s="15" t="s">
        <v>62</v>
      </c>
      <c r="C64" s="9" t="s">
        <v>63</v>
      </c>
      <c r="D64" s="10" t="str">
        <f t="shared" si="20"/>
        <v>XX</v>
      </c>
      <c r="E64" s="13"/>
      <c r="F64" s="22" t="s">
        <v>64</v>
      </c>
      <c r="G64" s="24">
        <f>IFERROR(VLOOKUP('ENUMERACION DE ALOJAMIENTOS'!F64,Datos!$A$1:$B$47,2,FALSE),"")</f>
        <v>0</v>
      </c>
      <c r="H64" s="22"/>
      <c r="I64" s="26" t="str">
        <f>IFERROR(VLOOKUP('ENUMERACION DE ALOJAMIENTOS'!H64,Datos!$D$2:$F$1070,3,FALSE),"")</f>
        <v/>
      </c>
      <c r="J64" s="13"/>
      <c r="K64" s="14"/>
      <c r="L64" s="14"/>
      <c r="M64" s="14"/>
      <c r="N64" s="14"/>
      <c r="O64" s="14"/>
      <c r="P64" s="14"/>
      <c r="Q64" s="14"/>
      <c r="R64" s="28" t="str">
        <f t="shared" si="2"/>
        <v/>
      </c>
      <c r="S64" s="28" t="str">
        <f t="shared" si="3"/>
        <v/>
      </c>
      <c r="T64" s="14" t="s">
        <v>4</v>
      </c>
      <c r="U64" s="14"/>
      <c r="V64" s="14"/>
      <c r="W64" s="28" t="e">
        <f>VLOOKUP($W$18,Datos!$K$6:$P$11,MATCH('ENUMERACION DE ALOJAMIENTOS'!B64,Datos!$K$6:$P$6,0),FALSE)</f>
        <v>#N/A</v>
      </c>
      <c r="X64" s="28" t="e">
        <f t="shared" si="4"/>
        <v>#N/A</v>
      </c>
      <c r="Y64" s="28">
        <f t="shared" si="5"/>
        <v>0</v>
      </c>
      <c r="Z64" s="14" t="s">
        <v>61</v>
      </c>
      <c r="AA64" s="28" t="e">
        <f>VLOOKUP(Z64,Datos!$K$6:$P$9,MATCH('ENUMERACION DE ALOJAMIENTOS'!$B64,Datos!$K$6:$P$6,0),FALSE)</f>
        <v>#N/A</v>
      </c>
      <c r="AB64" s="28" t="e">
        <f t="shared" si="6"/>
        <v>#N/A</v>
      </c>
      <c r="AC64" s="14"/>
      <c r="AD64" s="14" t="s">
        <v>61</v>
      </c>
      <c r="AE64" s="28" t="e">
        <f>IF(AND(AD64="DOBLE",Z64="DOBLE",B64="2 LLAVES"),8,VLOOKUP(AD64,Datos!$K$6:$P$9,MATCH('ENUMERACION DE ALOJAMIENTOS'!$B64,Datos!$K$6:$P$6,0),FALSE))</f>
        <v>#N/A</v>
      </c>
      <c r="AF64" s="28" t="e">
        <f t="shared" si="7"/>
        <v>#N/A</v>
      </c>
      <c r="AG64" s="14"/>
      <c r="AH64" s="14" t="s">
        <v>61</v>
      </c>
      <c r="AI64" s="28" t="e">
        <f>IF(AND(COUNTIF(Z64:AD64,"DOBLE")&gt;=1,AH64="DOBLE",$B$20="2 LLAVES"),8,VLOOKUP(AH64,Datos!$K$6:$P$9,MATCH('ENUMERACION DE ALOJAMIENTOS'!$B64,Datos!$K$6:$P$6,0),FALSE))</f>
        <v>#N/A</v>
      </c>
      <c r="AJ64" s="28" t="e">
        <f t="shared" si="8"/>
        <v>#N/A</v>
      </c>
      <c r="AK64" s="14"/>
      <c r="AL64" s="14" t="s">
        <v>61</v>
      </c>
      <c r="AM64" s="28" t="e">
        <f>IF(AND(COUNTIF(Z64:AH64,"DOBLE")&gt;=1,AL64="DOBLE",$B$20="2 LLAVES"),8,VLOOKUP(AL64,Datos!$K$6:$P$9,MATCH('ENUMERACION DE ALOJAMIENTOS'!$B64,Datos!$K$6:$P$6,0),FALSE))</f>
        <v>#N/A</v>
      </c>
      <c r="AN64" s="28" t="e">
        <f t="shared" si="9"/>
        <v>#N/A</v>
      </c>
      <c r="AO64" s="14"/>
      <c r="AP64" s="14" t="s">
        <v>61</v>
      </c>
      <c r="AQ64" s="28" t="e">
        <f>IF(AND(COUNTIF(Z64:AL64,"DOBLE")&gt;=1,AP64="DOBLE",$B$20="2 LLAVES"),8,VLOOKUP(AP64,Datos!$K$6:$P$9,MATCH('ENUMERACION DE ALOJAMIENTOS'!$B64,Datos!$K$6:$P$6,0),FALSE))</f>
        <v>#N/A</v>
      </c>
      <c r="AR64" s="28" t="e">
        <f t="shared" si="10"/>
        <v>#N/A</v>
      </c>
      <c r="AS64" s="14"/>
      <c r="AT64" s="49">
        <f t="shared" si="11"/>
        <v>0</v>
      </c>
      <c r="AU64" s="33">
        <v>0</v>
      </c>
      <c r="AV64" s="28" t="e">
        <f>IF(((VLOOKUP($AV$19,Datos!$K$6:$P$9,MATCH('ENUMERACION DE ALOJAMIENTOS'!$B64,Datos!$K$6:$P$6,0),FALSE))*AT64)&lt;10,10,((VLOOKUP($AV$19,Datos!$K$6:$P$9,MATCH('ENUMERACION DE ALOJAMIENTOS'!$B64,Datos!$K$6:$P$6,0),FALSE))*AT64))</f>
        <v>#N/A</v>
      </c>
      <c r="AW64" s="28" t="e">
        <f>VLOOKUP($AW$19,Datos!$K$6:$P$10,MATCH('ENUMERACION DE ALOJAMIENTOS'!$B64,Datos!$K$6:$P$6,0),FALSE)</f>
        <v>#N/A</v>
      </c>
      <c r="AX64" s="28" t="str">
        <f t="shared" si="12"/>
        <v/>
      </c>
      <c r="AY64" s="28" t="str">
        <f t="shared" si="13"/>
        <v/>
      </c>
      <c r="AZ64" s="28">
        <f t="shared" si="14"/>
        <v>0</v>
      </c>
      <c r="BA64" s="51">
        <f t="shared" si="15"/>
        <v>0</v>
      </c>
      <c r="BB64" s="52" t="s">
        <v>65</v>
      </c>
      <c r="BC64" s="46" t="s">
        <v>4</v>
      </c>
      <c r="BD64" s="47" t="str">
        <f t="shared" si="16"/>
        <v/>
      </c>
      <c r="BE64" s="46" t="s">
        <v>4</v>
      </c>
      <c r="BF64" s="47" t="str">
        <f t="shared" si="17"/>
        <v/>
      </c>
      <c r="BG64" s="46" t="s">
        <v>4</v>
      </c>
      <c r="BH64" s="43" t="str">
        <f t="shared" si="18"/>
        <v>Seleccione Categoría</v>
      </c>
      <c r="BI64" s="43"/>
      <c r="BJ64" s="6" t="str">
        <f t="shared" si="19"/>
        <v/>
      </c>
    </row>
    <row r="65" spans="1:62" ht="30" x14ac:dyDescent="0.25">
      <c r="A65" s="13" t="s">
        <v>61</v>
      </c>
      <c r="B65" s="15" t="s">
        <v>62</v>
      </c>
      <c r="C65" s="9" t="s">
        <v>63</v>
      </c>
      <c r="D65" s="10" t="str">
        <f t="shared" si="20"/>
        <v>XX</v>
      </c>
      <c r="E65" s="13"/>
      <c r="F65" s="22" t="s">
        <v>64</v>
      </c>
      <c r="G65" s="24">
        <f>IFERROR(VLOOKUP('ENUMERACION DE ALOJAMIENTOS'!F65,Datos!$A$1:$B$47,2,FALSE),"")</f>
        <v>0</v>
      </c>
      <c r="H65" s="22"/>
      <c r="I65" s="26" t="str">
        <f>IFERROR(VLOOKUP('ENUMERACION DE ALOJAMIENTOS'!H65,Datos!$D$2:$F$1070,3,FALSE),"")</f>
        <v/>
      </c>
      <c r="J65" s="13"/>
      <c r="K65" s="14"/>
      <c r="L65" s="14"/>
      <c r="M65" s="14"/>
      <c r="N65" s="14"/>
      <c r="O65" s="14"/>
      <c r="P65" s="14"/>
      <c r="Q65" s="14"/>
      <c r="R65" s="28" t="str">
        <f t="shared" si="2"/>
        <v/>
      </c>
      <c r="S65" s="28" t="str">
        <f t="shared" si="3"/>
        <v/>
      </c>
      <c r="T65" s="14" t="s">
        <v>4</v>
      </c>
      <c r="U65" s="14"/>
      <c r="V65" s="14"/>
      <c r="W65" s="28" t="e">
        <f>VLOOKUP($W$18,Datos!$K$6:$P$11,MATCH('ENUMERACION DE ALOJAMIENTOS'!B65,Datos!$K$6:$P$6,0),FALSE)</f>
        <v>#N/A</v>
      </c>
      <c r="X65" s="28" t="e">
        <f t="shared" si="4"/>
        <v>#N/A</v>
      </c>
      <c r="Y65" s="28">
        <f t="shared" si="5"/>
        <v>0</v>
      </c>
      <c r="Z65" s="14" t="s">
        <v>61</v>
      </c>
      <c r="AA65" s="28" t="e">
        <f>VLOOKUP(Z65,Datos!$K$6:$P$9,MATCH('ENUMERACION DE ALOJAMIENTOS'!$B65,Datos!$K$6:$P$6,0),FALSE)</f>
        <v>#N/A</v>
      </c>
      <c r="AB65" s="28" t="e">
        <f t="shared" si="6"/>
        <v>#N/A</v>
      </c>
      <c r="AC65" s="14"/>
      <c r="AD65" s="14" t="s">
        <v>61</v>
      </c>
      <c r="AE65" s="28" t="e">
        <f>IF(AND(AD65="DOBLE",Z65="DOBLE",B65="2 LLAVES"),8,VLOOKUP(AD65,Datos!$K$6:$P$9,MATCH('ENUMERACION DE ALOJAMIENTOS'!$B65,Datos!$K$6:$P$6,0),FALSE))</f>
        <v>#N/A</v>
      </c>
      <c r="AF65" s="28" t="e">
        <f t="shared" si="7"/>
        <v>#N/A</v>
      </c>
      <c r="AG65" s="14"/>
      <c r="AH65" s="14" t="s">
        <v>61</v>
      </c>
      <c r="AI65" s="28" t="e">
        <f>IF(AND(COUNTIF(Z65:AD65,"DOBLE")&gt;=1,AH65="DOBLE",$B$20="2 LLAVES"),8,VLOOKUP(AH65,Datos!$K$6:$P$9,MATCH('ENUMERACION DE ALOJAMIENTOS'!$B65,Datos!$K$6:$P$6,0),FALSE))</f>
        <v>#N/A</v>
      </c>
      <c r="AJ65" s="28" t="e">
        <f t="shared" si="8"/>
        <v>#N/A</v>
      </c>
      <c r="AK65" s="14"/>
      <c r="AL65" s="14" t="s">
        <v>61</v>
      </c>
      <c r="AM65" s="28" t="e">
        <f>IF(AND(COUNTIF(Z65:AH65,"DOBLE")&gt;=1,AL65="DOBLE",$B$20="2 LLAVES"),8,VLOOKUP(AL65,Datos!$K$6:$P$9,MATCH('ENUMERACION DE ALOJAMIENTOS'!$B65,Datos!$K$6:$P$6,0),FALSE))</f>
        <v>#N/A</v>
      </c>
      <c r="AN65" s="28" t="e">
        <f t="shared" si="9"/>
        <v>#N/A</v>
      </c>
      <c r="AO65" s="14"/>
      <c r="AP65" s="14" t="s">
        <v>61</v>
      </c>
      <c r="AQ65" s="28" t="e">
        <f>IF(AND(COUNTIF(Z65:AL65,"DOBLE")&gt;=1,AP65="DOBLE",$B$20="2 LLAVES"),8,VLOOKUP(AP65,Datos!$K$6:$P$9,MATCH('ENUMERACION DE ALOJAMIENTOS'!$B65,Datos!$K$6:$P$6,0),FALSE))</f>
        <v>#N/A</v>
      </c>
      <c r="AR65" s="28" t="e">
        <f t="shared" si="10"/>
        <v>#N/A</v>
      </c>
      <c r="AS65" s="14"/>
      <c r="AT65" s="49">
        <f t="shared" si="11"/>
        <v>0</v>
      </c>
      <c r="AU65" s="33">
        <v>0</v>
      </c>
      <c r="AV65" s="28" t="e">
        <f>IF(((VLOOKUP($AV$19,Datos!$K$6:$P$9,MATCH('ENUMERACION DE ALOJAMIENTOS'!$B65,Datos!$K$6:$P$6,0),FALSE))*AT65)&lt;10,10,((VLOOKUP($AV$19,Datos!$K$6:$P$9,MATCH('ENUMERACION DE ALOJAMIENTOS'!$B65,Datos!$K$6:$P$6,0),FALSE))*AT65))</f>
        <v>#N/A</v>
      </c>
      <c r="AW65" s="28" t="e">
        <f>VLOOKUP($AW$19,Datos!$K$6:$P$10,MATCH('ENUMERACION DE ALOJAMIENTOS'!$B65,Datos!$K$6:$P$6,0),FALSE)</f>
        <v>#N/A</v>
      </c>
      <c r="AX65" s="28" t="str">
        <f t="shared" si="12"/>
        <v/>
      </c>
      <c r="AY65" s="28" t="str">
        <f t="shared" si="13"/>
        <v/>
      </c>
      <c r="AZ65" s="28">
        <f t="shared" si="14"/>
        <v>0</v>
      </c>
      <c r="BA65" s="51">
        <f t="shared" si="15"/>
        <v>0</v>
      </c>
      <c r="BB65" s="52" t="s">
        <v>65</v>
      </c>
      <c r="BC65" s="46" t="s">
        <v>4</v>
      </c>
      <c r="BD65" s="47" t="str">
        <f t="shared" si="16"/>
        <v/>
      </c>
      <c r="BE65" s="46" t="s">
        <v>4</v>
      </c>
      <c r="BF65" s="47" t="str">
        <f t="shared" si="17"/>
        <v/>
      </c>
      <c r="BG65" s="46" t="s">
        <v>4</v>
      </c>
      <c r="BH65" s="43" t="str">
        <f t="shared" si="18"/>
        <v>Seleccione Categoría</v>
      </c>
      <c r="BI65" s="43"/>
      <c r="BJ65" s="6" t="str">
        <f t="shared" si="19"/>
        <v/>
      </c>
    </row>
    <row r="66" spans="1:62" ht="30" x14ac:dyDescent="0.25">
      <c r="A66" s="13" t="s">
        <v>61</v>
      </c>
      <c r="B66" s="15" t="s">
        <v>62</v>
      </c>
      <c r="C66" s="9" t="s">
        <v>63</v>
      </c>
      <c r="D66" s="10" t="str">
        <f t="shared" si="20"/>
        <v>XX</v>
      </c>
      <c r="E66" s="13"/>
      <c r="F66" s="22" t="s">
        <v>64</v>
      </c>
      <c r="G66" s="24">
        <f>IFERROR(VLOOKUP('ENUMERACION DE ALOJAMIENTOS'!F66,Datos!$A$1:$B$47,2,FALSE),"")</f>
        <v>0</v>
      </c>
      <c r="H66" s="22"/>
      <c r="I66" s="26" t="str">
        <f>IFERROR(VLOOKUP('ENUMERACION DE ALOJAMIENTOS'!H66,Datos!$D$2:$F$1070,3,FALSE),"")</f>
        <v/>
      </c>
      <c r="J66" s="13"/>
      <c r="K66" s="14"/>
      <c r="L66" s="14"/>
      <c r="M66" s="14"/>
      <c r="N66" s="14"/>
      <c r="O66" s="14"/>
      <c r="P66" s="14"/>
      <c r="Q66" s="14"/>
      <c r="R66" s="28" t="str">
        <f t="shared" si="2"/>
        <v/>
      </c>
      <c r="S66" s="28" t="str">
        <f t="shared" si="3"/>
        <v/>
      </c>
      <c r="T66" s="14" t="s">
        <v>4</v>
      </c>
      <c r="U66" s="14"/>
      <c r="V66" s="14"/>
      <c r="W66" s="28" t="e">
        <f>VLOOKUP($W$18,Datos!$K$6:$P$11,MATCH('ENUMERACION DE ALOJAMIENTOS'!B66,Datos!$K$6:$P$6,0),FALSE)</f>
        <v>#N/A</v>
      </c>
      <c r="X66" s="28" t="e">
        <f t="shared" si="4"/>
        <v>#N/A</v>
      </c>
      <c r="Y66" s="28">
        <f t="shared" si="5"/>
        <v>0</v>
      </c>
      <c r="Z66" s="14" t="s">
        <v>61</v>
      </c>
      <c r="AA66" s="28" t="e">
        <f>VLOOKUP(Z66,Datos!$K$6:$P$9,MATCH('ENUMERACION DE ALOJAMIENTOS'!$B66,Datos!$K$6:$P$6,0),FALSE)</f>
        <v>#N/A</v>
      </c>
      <c r="AB66" s="28" t="e">
        <f t="shared" si="6"/>
        <v>#N/A</v>
      </c>
      <c r="AC66" s="14"/>
      <c r="AD66" s="14" t="s">
        <v>61</v>
      </c>
      <c r="AE66" s="28" t="e">
        <f>IF(AND(AD66="DOBLE",Z66="DOBLE",B66="2 LLAVES"),8,VLOOKUP(AD66,Datos!$K$6:$P$9,MATCH('ENUMERACION DE ALOJAMIENTOS'!$B66,Datos!$K$6:$P$6,0),FALSE))</f>
        <v>#N/A</v>
      </c>
      <c r="AF66" s="28" t="e">
        <f t="shared" si="7"/>
        <v>#N/A</v>
      </c>
      <c r="AG66" s="14"/>
      <c r="AH66" s="14" t="s">
        <v>61</v>
      </c>
      <c r="AI66" s="28" t="e">
        <f>IF(AND(COUNTIF(Z66:AD66,"DOBLE")&gt;=1,AH66="DOBLE",$B$20="2 LLAVES"),8,VLOOKUP(AH66,Datos!$K$6:$P$9,MATCH('ENUMERACION DE ALOJAMIENTOS'!$B66,Datos!$K$6:$P$6,0),FALSE))</f>
        <v>#N/A</v>
      </c>
      <c r="AJ66" s="28" t="e">
        <f t="shared" si="8"/>
        <v>#N/A</v>
      </c>
      <c r="AK66" s="14"/>
      <c r="AL66" s="14" t="s">
        <v>61</v>
      </c>
      <c r="AM66" s="28" t="e">
        <f>IF(AND(COUNTIF(Z66:AH66,"DOBLE")&gt;=1,AL66="DOBLE",$B$20="2 LLAVES"),8,VLOOKUP(AL66,Datos!$K$6:$P$9,MATCH('ENUMERACION DE ALOJAMIENTOS'!$B66,Datos!$K$6:$P$6,0),FALSE))</f>
        <v>#N/A</v>
      </c>
      <c r="AN66" s="28" t="e">
        <f t="shared" si="9"/>
        <v>#N/A</v>
      </c>
      <c r="AO66" s="14"/>
      <c r="AP66" s="14" t="s">
        <v>61</v>
      </c>
      <c r="AQ66" s="28" t="e">
        <f>IF(AND(COUNTIF(Z66:AL66,"DOBLE")&gt;=1,AP66="DOBLE",$B$20="2 LLAVES"),8,VLOOKUP(AP66,Datos!$K$6:$P$9,MATCH('ENUMERACION DE ALOJAMIENTOS'!$B66,Datos!$K$6:$P$6,0),FALSE))</f>
        <v>#N/A</v>
      </c>
      <c r="AR66" s="28" t="e">
        <f t="shared" si="10"/>
        <v>#N/A</v>
      </c>
      <c r="AS66" s="14"/>
      <c r="AT66" s="49">
        <f t="shared" si="11"/>
        <v>0</v>
      </c>
      <c r="AU66" s="33">
        <v>0</v>
      </c>
      <c r="AV66" s="28" t="e">
        <f>IF(((VLOOKUP($AV$19,Datos!$K$6:$P$9,MATCH('ENUMERACION DE ALOJAMIENTOS'!$B66,Datos!$K$6:$P$6,0),FALSE))*AT66)&lt;10,10,((VLOOKUP($AV$19,Datos!$K$6:$P$9,MATCH('ENUMERACION DE ALOJAMIENTOS'!$B66,Datos!$K$6:$P$6,0),FALSE))*AT66))</f>
        <v>#N/A</v>
      </c>
      <c r="AW66" s="28" t="e">
        <f>VLOOKUP($AW$19,Datos!$K$6:$P$10,MATCH('ENUMERACION DE ALOJAMIENTOS'!$B66,Datos!$K$6:$P$6,0),FALSE)</f>
        <v>#N/A</v>
      </c>
      <c r="AX66" s="28" t="str">
        <f t="shared" si="12"/>
        <v/>
      </c>
      <c r="AY66" s="28" t="str">
        <f t="shared" si="13"/>
        <v/>
      </c>
      <c r="AZ66" s="28">
        <f t="shared" si="14"/>
        <v>0</v>
      </c>
      <c r="BA66" s="51">
        <f t="shared" si="15"/>
        <v>0</v>
      </c>
      <c r="BB66" s="52" t="s">
        <v>65</v>
      </c>
      <c r="BC66" s="46" t="s">
        <v>4</v>
      </c>
      <c r="BD66" s="47" t="str">
        <f t="shared" si="16"/>
        <v/>
      </c>
      <c r="BE66" s="46" t="s">
        <v>4</v>
      </c>
      <c r="BF66" s="47" t="str">
        <f t="shared" si="17"/>
        <v/>
      </c>
      <c r="BG66" s="46" t="s">
        <v>4</v>
      </c>
      <c r="BH66" s="43" t="str">
        <f t="shared" si="18"/>
        <v>Seleccione Categoría</v>
      </c>
      <c r="BI66" s="43"/>
      <c r="BJ66" s="6" t="str">
        <f t="shared" si="19"/>
        <v/>
      </c>
    </row>
    <row r="67" spans="1:62" ht="30" x14ac:dyDescent="0.25">
      <c r="A67" s="13" t="s">
        <v>61</v>
      </c>
      <c r="B67" s="15" t="s">
        <v>62</v>
      </c>
      <c r="C67" s="9" t="s">
        <v>63</v>
      </c>
      <c r="D67" s="10" t="str">
        <f t="shared" si="20"/>
        <v>XX</v>
      </c>
      <c r="E67" s="13"/>
      <c r="F67" s="22" t="s">
        <v>64</v>
      </c>
      <c r="G67" s="24">
        <f>IFERROR(VLOOKUP('ENUMERACION DE ALOJAMIENTOS'!F67,Datos!$A$1:$B$47,2,FALSE),"")</f>
        <v>0</v>
      </c>
      <c r="H67" s="22"/>
      <c r="I67" s="26" t="str">
        <f>IFERROR(VLOOKUP('ENUMERACION DE ALOJAMIENTOS'!H67,Datos!$D$2:$F$1070,3,FALSE),"")</f>
        <v/>
      </c>
      <c r="J67" s="13"/>
      <c r="K67" s="14"/>
      <c r="L67" s="14"/>
      <c r="M67" s="14"/>
      <c r="N67" s="14"/>
      <c r="O67" s="14"/>
      <c r="P67" s="14"/>
      <c r="Q67" s="14"/>
      <c r="R67" s="28" t="str">
        <f t="shared" si="2"/>
        <v/>
      </c>
      <c r="S67" s="28" t="str">
        <f t="shared" si="3"/>
        <v/>
      </c>
      <c r="T67" s="14" t="s">
        <v>4</v>
      </c>
      <c r="U67" s="14"/>
      <c r="V67" s="14"/>
      <c r="W67" s="28" t="e">
        <f>VLOOKUP($W$18,Datos!$K$6:$P$11,MATCH('ENUMERACION DE ALOJAMIENTOS'!B67,Datos!$K$6:$P$6,0),FALSE)</f>
        <v>#N/A</v>
      </c>
      <c r="X67" s="28" t="e">
        <f t="shared" si="4"/>
        <v>#N/A</v>
      </c>
      <c r="Y67" s="28">
        <f t="shared" si="5"/>
        <v>0</v>
      </c>
      <c r="Z67" s="14" t="s">
        <v>61</v>
      </c>
      <c r="AA67" s="28" t="e">
        <f>VLOOKUP(Z67,Datos!$K$6:$P$9,MATCH('ENUMERACION DE ALOJAMIENTOS'!$B67,Datos!$K$6:$P$6,0),FALSE)</f>
        <v>#N/A</v>
      </c>
      <c r="AB67" s="28" t="e">
        <f t="shared" si="6"/>
        <v>#N/A</v>
      </c>
      <c r="AC67" s="14"/>
      <c r="AD67" s="14" t="s">
        <v>61</v>
      </c>
      <c r="AE67" s="28" t="e">
        <f>IF(AND(AD67="DOBLE",Z67="DOBLE",B67="2 LLAVES"),8,VLOOKUP(AD67,Datos!$K$6:$P$9,MATCH('ENUMERACION DE ALOJAMIENTOS'!$B67,Datos!$K$6:$P$6,0),FALSE))</f>
        <v>#N/A</v>
      </c>
      <c r="AF67" s="28" t="e">
        <f t="shared" si="7"/>
        <v>#N/A</v>
      </c>
      <c r="AG67" s="14"/>
      <c r="AH67" s="14" t="s">
        <v>61</v>
      </c>
      <c r="AI67" s="28" t="e">
        <f>IF(AND(COUNTIF(Z67:AD67,"DOBLE")&gt;=1,AH67="DOBLE",$B$20="2 LLAVES"),8,VLOOKUP(AH67,Datos!$K$6:$P$9,MATCH('ENUMERACION DE ALOJAMIENTOS'!$B67,Datos!$K$6:$P$6,0),FALSE))</f>
        <v>#N/A</v>
      </c>
      <c r="AJ67" s="28" t="e">
        <f t="shared" si="8"/>
        <v>#N/A</v>
      </c>
      <c r="AK67" s="14"/>
      <c r="AL67" s="14" t="s">
        <v>61</v>
      </c>
      <c r="AM67" s="28" t="e">
        <f>IF(AND(COUNTIF(Z67:AH67,"DOBLE")&gt;=1,AL67="DOBLE",$B$20="2 LLAVES"),8,VLOOKUP(AL67,Datos!$K$6:$P$9,MATCH('ENUMERACION DE ALOJAMIENTOS'!$B67,Datos!$K$6:$P$6,0),FALSE))</f>
        <v>#N/A</v>
      </c>
      <c r="AN67" s="28" t="e">
        <f t="shared" si="9"/>
        <v>#N/A</v>
      </c>
      <c r="AO67" s="14"/>
      <c r="AP67" s="14" t="s">
        <v>61</v>
      </c>
      <c r="AQ67" s="28" t="e">
        <f>IF(AND(COUNTIF(Z67:AL67,"DOBLE")&gt;=1,AP67="DOBLE",$B$20="2 LLAVES"),8,VLOOKUP(AP67,Datos!$K$6:$P$9,MATCH('ENUMERACION DE ALOJAMIENTOS'!$B67,Datos!$K$6:$P$6,0),FALSE))</f>
        <v>#N/A</v>
      </c>
      <c r="AR67" s="28" t="e">
        <f t="shared" si="10"/>
        <v>#N/A</v>
      </c>
      <c r="AS67" s="14"/>
      <c r="AT67" s="49">
        <f t="shared" si="11"/>
        <v>0</v>
      </c>
      <c r="AU67" s="33">
        <v>0</v>
      </c>
      <c r="AV67" s="28" t="e">
        <f>IF(((VLOOKUP($AV$19,Datos!$K$6:$P$9,MATCH('ENUMERACION DE ALOJAMIENTOS'!$B67,Datos!$K$6:$P$6,0),FALSE))*AT67)&lt;10,10,((VLOOKUP($AV$19,Datos!$K$6:$P$9,MATCH('ENUMERACION DE ALOJAMIENTOS'!$B67,Datos!$K$6:$P$6,0),FALSE))*AT67))</f>
        <v>#N/A</v>
      </c>
      <c r="AW67" s="28" t="e">
        <f>VLOOKUP($AW$19,Datos!$K$6:$P$10,MATCH('ENUMERACION DE ALOJAMIENTOS'!$B67,Datos!$K$6:$P$6,0),FALSE)</f>
        <v>#N/A</v>
      </c>
      <c r="AX67" s="28" t="str">
        <f t="shared" si="12"/>
        <v/>
      </c>
      <c r="AY67" s="28" t="str">
        <f t="shared" si="13"/>
        <v/>
      </c>
      <c r="AZ67" s="28">
        <f t="shared" si="14"/>
        <v>0</v>
      </c>
      <c r="BA67" s="51">
        <f t="shared" si="15"/>
        <v>0</v>
      </c>
      <c r="BB67" s="52" t="s">
        <v>65</v>
      </c>
      <c r="BC67" s="46" t="s">
        <v>4</v>
      </c>
      <c r="BD67" s="47" t="str">
        <f t="shared" si="16"/>
        <v/>
      </c>
      <c r="BE67" s="46" t="s">
        <v>4</v>
      </c>
      <c r="BF67" s="47" t="str">
        <f t="shared" si="17"/>
        <v/>
      </c>
      <c r="BG67" s="46" t="s">
        <v>4</v>
      </c>
      <c r="BH67" s="43" t="str">
        <f t="shared" si="18"/>
        <v>Seleccione Categoría</v>
      </c>
      <c r="BI67" s="43"/>
      <c r="BJ67" s="6" t="str">
        <f t="shared" si="19"/>
        <v/>
      </c>
    </row>
    <row r="68" spans="1:62" ht="30" x14ac:dyDescent="0.25">
      <c r="A68" s="13" t="s">
        <v>61</v>
      </c>
      <c r="B68" s="15" t="s">
        <v>62</v>
      </c>
      <c r="C68" s="9" t="s">
        <v>63</v>
      </c>
      <c r="D68" s="10" t="str">
        <f t="shared" si="20"/>
        <v>XX</v>
      </c>
      <c r="E68" s="13"/>
      <c r="F68" s="22" t="s">
        <v>64</v>
      </c>
      <c r="G68" s="24">
        <f>IFERROR(VLOOKUP('ENUMERACION DE ALOJAMIENTOS'!F68,Datos!$A$1:$B$47,2,FALSE),"")</f>
        <v>0</v>
      </c>
      <c r="H68" s="22"/>
      <c r="I68" s="26" t="str">
        <f>IFERROR(VLOOKUP('ENUMERACION DE ALOJAMIENTOS'!H68,Datos!$D$2:$F$1070,3,FALSE),"")</f>
        <v/>
      </c>
      <c r="J68" s="13"/>
      <c r="K68" s="14"/>
      <c r="L68" s="14"/>
      <c r="M68" s="14"/>
      <c r="N68" s="14"/>
      <c r="O68" s="14"/>
      <c r="P68" s="14"/>
      <c r="Q68" s="14"/>
      <c r="R68" s="28" t="str">
        <f t="shared" si="2"/>
        <v/>
      </c>
      <c r="S68" s="28" t="str">
        <f t="shared" si="3"/>
        <v/>
      </c>
      <c r="T68" s="14" t="s">
        <v>4</v>
      </c>
      <c r="U68" s="14"/>
      <c r="V68" s="14"/>
      <c r="W68" s="28" t="e">
        <f>VLOOKUP($W$18,Datos!$K$6:$P$11,MATCH('ENUMERACION DE ALOJAMIENTOS'!B68,Datos!$K$6:$P$6,0),FALSE)</f>
        <v>#N/A</v>
      </c>
      <c r="X68" s="28" t="e">
        <f t="shared" si="4"/>
        <v>#N/A</v>
      </c>
      <c r="Y68" s="28">
        <f t="shared" si="5"/>
        <v>0</v>
      </c>
      <c r="Z68" s="14" t="s">
        <v>61</v>
      </c>
      <c r="AA68" s="28" t="e">
        <f>VLOOKUP(Z68,Datos!$K$6:$P$9,MATCH('ENUMERACION DE ALOJAMIENTOS'!$B68,Datos!$K$6:$P$6,0),FALSE)</f>
        <v>#N/A</v>
      </c>
      <c r="AB68" s="28" t="e">
        <f t="shared" si="6"/>
        <v>#N/A</v>
      </c>
      <c r="AC68" s="14"/>
      <c r="AD68" s="14" t="s">
        <v>61</v>
      </c>
      <c r="AE68" s="28" t="e">
        <f>IF(AND(AD68="DOBLE",Z68="DOBLE",B68="2 LLAVES"),8,VLOOKUP(AD68,Datos!$K$6:$P$9,MATCH('ENUMERACION DE ALOJAMIENTOS'!$B68,Datos!$K$6:$P$6,0),FALSE))</f>
        <v>#N/A</v>
      </c>
      <c r="AF68" s="28" t="e">
        <f t="shared" si="7"/>
        <v>#N/A</v>
      </c>
      <c r="AG68" s="14"/>
      <c r="AH68" s="14" t="s">
        <v>61</v>
      </c>
      <c r="AI68" s="28" t="e">
        <f>IF(AND(COUNTIF(Z68:AD68,"DOBLE")&gt;=1,AH68="DOBLE",$B$20="2 LLAVES"),8,VLOOKUP(AH68,Datos!$K$6:$P$9,MATCH('ENUMERACION DE ALOJAMIENTOS'!$B68,Datos!$K$6:$P$6,0),FALSE))</f>
        <v>#N/A</v>
      </c>
      <c r="AJ68" s="28" t="e">
        <f t="shared" si="8"/>
        <v>#N/A</v>
      </c>
      <c r="AK68" s="14"/>
      <c r="AL68" s="14" t="s">
        <v>61</v>
      </c>
      <c r="AM68" s="28" t="e">
        <f>IF(AND(COUNTIF(Z68:AH68,"DOBLE")&gt;=1,AL68="DOBLE",$B$20="2 LLAVES"),8,VLOOKUP(AL68,Datos!$K$6:$P$9,MATCH('ENUMERACION DE ALOJAMIENTOS'!$B68,Datos!$K$6:$P$6,0),FALSE))</f>
        <v>#N/A</v>
      </c>
      <c r="AN68" s="28" t="e">
        <f t="shared" si="9"/>
        <v>#N/A</v>
      </c>
      <c r="AO68" s="14"/>
      <c r="AP68" s="14" t="s">
        <v>61</v>
      </c>
      <c r="AQ68" s="28" t="e">
        <f>IF(AND(COUNTIF(Z68:AL68,"DOBLE")&gt;=1,AP68="DOBLE",$B$20="2 LLAVES"),8,VLOOKUP(AP68,Datos!$K$6:$P$9,MATCH('ENUMERACION DE ALOJAMIENTOS'!$B68,Datos!$K$6:$P$6,0),FALSE))</f>
        <v>#N/A</v>
      </c>
      <c r="AR68" s="28" t="e">
        <f t="shared" si="10"/>
        <v>#N/A</v>
      </c>
      <c r="AS68" s="14"/>
      <c r="AT68" s="49">
        <f t="shared" si="11"/>
        <v>0</v>
      </c>
      <c r="AU68" s="33">
        <v>0</v>
      </c>
      <c r="AV68" s="28" t="e">
        <f>IF(((VLOOKUP($AV$19,Datos!$K$6:$P$9,MATCH('ENUMERACION DE ALOJAMIENTOS'!$B68,Datos!$K$6:$P$6,0),FALSE))*AT68)&lt;10,10,((VLOOKUP($AV$19,Datos!$K$6:$P$9,MATCH('ENUMERACION DE ALOJAMIENTOS'!$B68,Datos!$K$6:$P$6,0),FALSE))*AT68))</f>
        <v>#N/A</v>
      </c>
      <c r="AW68" s="28" t="e">
        <f>VLOOKUP($AW$19,Datos!$K$6:$P$10,MATCH('ENUMERACION DE ALOJAMIENTOS'!$B68,Datos!$K$6:$P$6,0),FALSE)</f>
        <v>#N/A</v>
      </c>
      <c r="AX68" s="28" t="str">
        <f t="shared" si="12"/>
        <v/>
      </c>
      <c r="AY68" s="28" t="str">
        <f t="shared" si="13"/>
        <v/>
      </c>
      <c r="AZ68" s="28">
        <f t="shared" si="14"/>
        <v>0</v>
      </c>
      <c r="BA68" s="51">
        <f t="shared" si="15"/>
        <v>0</v>
      </c>
      <c r="BB68" s="52" t="s">
        <v>65</v>
      </c>
      <c r="BC68" s="46" t="s">
        <v>4</v>
      </c>
      <c r="BD68" s="47" t="str">
        <f t="shared" si="16"/>
        <v/>
      </c>
      <c r="BE68" s="46" t="s">
        <v>4</v>
      </c>
      <c r="BF68" s="47" t="str">
        <f t="shared" si="17"/>
        <v/>
      </c>
      <c r="BG68" s="46" t="s">
        <v>4</v>
      </c>
      <c r="BH68" s="43" t="str">
        <f t="shared" si="18"/>
        <v>Seleccione Categoría</v>
      </c>
      <c r="BI68" s="43"/>
      <c r="BJ68" s="6" t="str">
        <f t="shared" si="19"/>
        <v/>
      </c>
    </row>
    <row r="69" spans="1:62" ht="30" x14ac:dyDescent="0.25">
      <c r="A69" s="13" t="s">
        <v>61</v>
      </c>
      <c r="B69" s="15" t="s">
        <v>62</v>
      </c>
      <c r="C69" s="9" t="s">
        <v>63</v>
      </c>
      <c r="D69" s="10" t="str">
        <f t="shared" si="20"/>
        <v>XX</v>
      </c>
      <c r="E69" s="13"/>
      <c r="F69" s="22" t="s">
        <v>64</v>
      </c>
      <c r="G69" s="24">
        <f>IFERROR(VLOOKUP('ENUMERACION DE ALOJAMIENTOS'!F69,Datos!$A$1:$B$47,2,FALSE),"")</f>
        <v>0</v>
      </c>
      <c r="H69" s="22"/>
      <c r="I69" s="26" t="str">
        <f>IFERROR(VLOOKUP('ENUMERACION DE ALOJAMIENTOS'!H69,Datos!$D$2:$F$1070,3,FALSE),"")</f>
        <v/>
      </c>
      <c r="J69" s="13"/>
      <c r="K69" s="14"/>
      <c r="L69" s="14"/>
      <c r="M69" s="14"/>
      <c r="N69" s="14"/>
      <c r="O69" s="14"/>
      <c r="P69" s="14"/>
      <c r="Q69" s="14"/>
      <c r="R69" s="28" t="str">
        <f t="shared" si="2"/>
        <v/>
      </c>
      <c r="S69" s="28" t="str">
        <f t="shared" si="3"/>
        <v/>
      </c>
      <c r="T69" s="14" t="s">
        <v>4</v>
      </c>
      <c r="U69" s="14"/>
      <c r="V69" s="14"/>
      <c r="W69" s="28" t="e">
        <f>VLOOKUP($W$18,Datos!$K$6:$P$11,MATCH('ENUMERACION DE ALOJAMIENTOS'!B69,Datos!$K$6:$P$6,0),FALSE)</f>
        <v>#N/A</v>
      </c>
      <c r="X69" s="28" t="e">
        <f t="shared" si="4"/>
        <v>#N/A</v>
      </c>
      <c r="Y69" s="28">
        <f t="shared" si="5"/>
        <v>0</v>
      </c>
      <c r="Z69" s="14" t="s">
        <v>61</v>
      </c>
      <c r="AA69" s="28" t="e">
        <f>VLOOKUP(Z69,Datos!$K$6:$P$9,MATCH('ENUMERACION DE ALOJAMIENTOS'!$B69,Datos!$K$6:$P$6,0),FALSE)</f>
        <v>#N/A</v>
      </c>
      <c r="AB69" s="28" t="e">
        <f t="shared" si="6"/>
        <v>#N/A</v>
      </c>
      <c r="AC69" s="14"/>
      <c r="AD69" s="14" t="s">
        <v>61</v>
      </c>
      <c r="AE69" s="28" t="e">
        <f>IF(AND(AD69="DOBLE",Z69="DOBLE",B69="2 LLAVES"),8,VLOOKUP(AD69,Datos!$K$6:$P$9,MATCH('ENUMERACION DE ALOJAMIENTOS'!$B69,Datos!$K$6:$P$6,0),FALSE))</f>
        <v>#N/A</v>
      </c>
      <c r="AF69" s="28" t="e">
        <f t="shared" si="7"/>
        <v>#N/A</v>
      </c>
      <c r="AG69" s="14"/>
      <c r="AH69" s="14" t="s">
        <v>61</v>
      </c>
      <c r="AI69" s="28" t="e">
        <f>IF(AND(COUNTIF(Z69:AD69,"DOBLE")&gt;=1,AH69="DOBLE",$B$20="2 LLAVES"),8,VLOOKUP(AH69,Datos!$K$6:$P$9,MATCH('ENUMERACION DE ALOJAMIENTOS'!$B69,Datos!$K$6:$P$6,0),FALSE))</f>
        <v>#N/A</v>
      </c>
      <c r="AJ69" s="28" t="e">
        <f t="shared" si="8"/>
        <v>#N/A</v>
      </c>
      <c r="AK69" s="14"/>
      <c r="AL69" s="14" t="s">
        <v>61</v>
      </c>
      <c r="AM69" s="28" t="e">
        <f>IF(AND(COUNTIF(Z69:AH69,"DOBLE")&gt;=1,AL69="DOBLE",$B$20="2 LLAVES"),8,VLOOKUP(AL69,Datos!$K$6:$P$9,MATCH('ENUMERACION DE ALOJAMIENTOS'!$B69,Datos!$K$6:$P$6,0),FALSE))</f>
        <v>#N/A</v>
      </c>
      <c r="AN69" s="28" t="e">
        <f t="shared" si="9"/>
        <v>#N/A</v>
      </c>
      <c r="AO69" s="14"/>
      <c r="AP69" s="14" t="s">
        <v>61</v>
      </c>
      <c r="AQ69" s="28" t="e">
        <f>IF(AND(COUNTIF(Z69:AL69,"DOBLE")&gt;=1,AP69="DOBLE",$B$20="2 LLAVES"),8,VLOOKUP(AP69,Datos!$K$6:$P$9,MATCH('ENUMERACION DE ALOJAMIENTOS'!$B69,Datos!$K$6:$P$6,0),FALSE))</f>
        <v>#N/A</v>
      </c>
      <c r="AR69" s="28" t="e">
        <f t="shared" si="10"/>
        <v>#N/A</v>
      </c>
      <c r="AS69" s="14"/>
      <c r="AT69" s="49">
        <f t="shared" si="11"/>
        <v>0</v>
      </c>
      <c r="AU69" s="33">
        <v>0</v>
      </c>
      <c r="AV69" s="28" t="e">
        <f>IF(((VLOOKUP($AV$19,Datos!$K$6:$P$9,MATCH('ENUMERACION DE ALOJAMIENTOS'!$B69,Datos!$K$6:$P$6,0),FALSE))*AT69)&lt;10,10,((VLOOKUP($AV$19,Datos!$K$6:$P$9,MATCH('ENUMERACION DE ALOJAMIENTOS'!$B69,Datos!$K$6:$P$6,0),FALSE))*AT69))</f>
        <v>#N/A</v>
      </c>
      <c r="AW69" s="28" t="e">
        <f>VLOOKUP($AW$19,Datos!$K$6:$P$10,MATCH('ENUMERACION DE ALOJAMIENTOS'!$B69,Datos!$K$6:$P$6,0),FALSE)</f>
        <v>#N/A</v>
      </c>
      <c r="AX69" s="28" t="str">
        <f t="shared" si="12"/>
        <v/>
      </c>
      <c r="AY69" s="28" t="str">
        <f t="shared" si="13"/>
        <v/>
      </c>
      <c r="AZ69" s="28">
        <f t="shared" si="14"/>
        <v>0</v>
      </c>
      <c r="BA69" s="51">
        <f t="shared" si="15"/>
        <v>0</v>
      </c>
      <c r="BB69" s="52" t="s">
        <v>65</v>
      </c>
      <c r="BC69" s="46" t="s">
        <v>4</v>
      </c>
      <c r="BD69" s="47" t="str">
        <f t="shared" si="16"/>
        <v/>
      </c>
      <c r="BE69" s="46" t="s">
        <v>4</v>
      </c>
      <c r="BF69" s="47" t="str">
        <f t="shared" si="17"/>
        <v/>
      </c>
      <c r="BG69" s="46" t="s">
        <v>4</v>
      </c>
      <c r="BH69" s="43" t="str">
        <f t="shared" si="18"/>
        <v>Seleccione Categoría</v>
      </c>
      <c r="BI69" s="43"/>
      <c r="BJ69" s="6" t="str">
        <f t="shared" si="19"/>
        <v/>
      </c>
    </row>
    <row r="70" spans="1:62" ht="30" x14ac:dyDescent="0.25">
      <c r="A70" s="13" t="s">
        <v>61</v>
      </c>
      <c r="B70" s="15" t="s">
        <v>62</v>
      </c>
      <c r="C70" s="9" t="s">
        <v>63</v>
      </c>
      <c r="D70" s="10" t="str">
        <f t="shared" si="20"/>
        <v>XX</v>
      </c>
      <c r="E70" s="13"/>
      <c r="F70" s="22" t="s">
        <v>64</v>
      </c>
      <c r="G70" s="24">
        <f>IFERROR(VLOOKUP('ENUMERACION DE ALOJAMIENTOS'!F70,Datos!$A$1:$B$47,2,FALSE),"")</f>
        <v>0</v>
      </c>
      <c r="H70" s="22"/>
      <c r="I70" s="26" t="str">
        <f>IFERROR(VLOOKUP('ENUMERACION DE ALOJAMIENTOS'!H70,Datos!$D$2:$F$1070,3,FALSE),"")</f>
        <v/>
      </c>
      <c r="J70" s="13"/>
      <c r="K70" s="14"/>
      <c r="L70" s="14"/>
      <c r="M70" s="14"/>
      <c r="N70" s="14"/>
      <c r="O70" s="14"/>
      <c r="P70" s="14"/>
      <c r="Q70" s="14"/>
      <c r="R70" s="28" t="str">
        <f t="shared" si="2"/>
        <v/>
      </c>
      <c r="S70" s="28" t="str">
        <f t="shared" si="3"/>
        <v/>
      </c>
      <c r="T70" s="14" t="s">
        <v>4</v>
      </c>
      <c r="U70" s="14"/>
      <c r="V70" s="14"/>
      <c r="W70" s="28" t="e">
        <f>VLOOKUP($W$18,Datos!$K$6:$P$11,MATCH('ENUMERACION DE ALOJAMIENTOS'!B70,Datos!$K$6:$P$6,0),FALSE)</f>
        <v>#N/A</v>
      </c>
      <c r="X70" s="28" t="e">
        <f t="shared" si="4"/>
        <v>#N/A</v>
      </c>
      <c r="Y70" s="28">
        <f t="shared" si="5"/>
        <v>0</v>
      </c>
      <c r="Z70" s="14" t="s">
        <v>61</v>
      </c>
      <c r="AA70" s="28" t="e">
        <f>VLOOKUP(Z70,Datos!$K$6:$P$9,MATCH('ENUMERACION DE ALOJAMIENTOS'!$B70,Datos!$K$6:$P$6,0),FALSE)</f>
        <v>#N/A</v>
      </c>
      <c r="AB70" s="28" t="e">
        <f t="shared" si="6"/>
        <v>#N/A</v>
      </c>
      <c r="AC70" s="14"/>
      <c r="AD70" s="14" t="s">
        <v>61</v>
      </c>
      <c r="AE70" s="28" t="e">
        <f>IF(AND(AD70="DOBLE",Z70="DOBLE",B70="2 LLAVES"),8,VLOOKUP(AD70,Datos!$K$6:$P$9,MATCH('ENUMERACION DE ALOJAMIENTOS'!$B70,Datos!$K$6:$P$6,0),FALSE))</f>
        <v>#N/A</v>
      </c>
      <c r="AF70" s="28" t="e">
        <f t="shared" si="7"/>
        <v>#N/A</v>
      </c>
      <c r="AG70" s="14"/>
      <c r="AH70" s="14" t="s">
        <v>61</v>
      </c>
      <c r="AI70" s="28" t="e">
        <f>IF(AND(COUNTIF(Z70:AD70,"DOBLE")&gt;=1,AH70="DOBLE",$B$20="2 LLAVES"),8,VLOOKUP(AH70,Datos!$K$6:$P$9,MATCH('ENUMERACION DE ALOJAMIENTOS'!$B70,Datos!$K$6:$P$6,0),FALSE))</f>
        <v>#N/A</v>
      </c>
      <c r="AJ70" s="28" t="e">
        <f t="shared" si="8"/>
        <v>#N/A</v>
      </c>
      <c r="AK70" s="14"/>
      <c r="AL70" s="14" t="s">
        <v>61</v>
      </c>
      <c r="AM70" s="28" t="e">
        <f>IF(AND(COUNTIF(Z70:AH70,"DOBLE")&gt;=1,AL70="DOBLE",$B$20="2 LLAVES"),8,VLOOKUP(AL70,Datos!$K$6:$P$9,MATCH('ENUMERACION DE ALOJAMIENTOS'!$B70,Datos!$K$6:$P$6,0),FALSE))</f>
        <v>#N/A</v>
      </c>
      <c r="AN70" s="28" t="e">
        <f t="shared" si="9"/>
        <v>#N/A</v>
      </c>
      <c r="AO70" s="14"/>
      <c r="AP70" s="14" t="s">
        <v>61</v>
      </c>
      <c r="AQ70" s="28" t="e">
        <f>IF(AND(COUNTIF(Z70:AL70,"DOBLE")&gt;=1,AP70="DOBLE",$B$20="2 LLAVES"),8,VLOOKUP(AP70,Datos!$K$6:$P$9,MATCH('ENUMERACION DE ALOJAMIENTOS'!$B70,Datos!$K$6:$P$6,0),FALSE))</f>
        <v>#N/A</v>
      </c>
      <c r="AR70" s="28" t="e">
        <f t="shared" si="10"/>
        <v>#N/A</v>
      </c>
      <c r="AS70" s="14"/>
      <c r="AT70" s="49">
        <f t="shared" si="11"/>
        <v>0</v>
      </c>
      <c r="AU70" s="33">
        <v>0</v>
      </c>
      <c r="AV70" s="28" t="e">
        <f>IF(((VLOOKUP($AV$19,Datos!$K$6:$P$9,MATCH('ENUMERACION DE ALOJAMIENTOS'!$B70,Datos!$K$6:$P$6,0),FALSE))*AT70)&lt;10,10,((VLOOKUP($AV$19,Datos!$K$6:$P$9,MATCH('ENUMERACION DE ALOJAMIENTOS'!$B70,Datos!$K$6:$P$6,0),FALSE))*AT70))</f>
        <v>#N/A</v>
      </c>
      <c r="AW70" s="28" t="e">
        <f>VLOOKUP($AW$19,Datos!$K$6:$P$10,MATCH('ENUMERACION DE ALOJAMIENTOS'!$B70,Datos!$K$6:$P$6,0),FALSE)</f>
        <v>#N/A</v>
      </c>
      <c r="AX70" s="28" t="str">
        <f t="shared" si="12"/>
        <v/>
      </c>
      <c r="AY70" s="28" t="str">
        <f t="shared" si="13"/>
        <v/>
      </c>
      <c r="AZ70" s="28">
        <f t="shared" si="14"/>
        <v>0</v>
      </c>
      <c r="BA70" s="51">
        <f t="shared" si="15"/>
        <v>0</v>
      </c>
      <c r="BB70" s="52" t="s">
        <v>65</v>
      </c>
      <c r="BC70" s="46" t="s">
        <v>4</v>
      </c>
      <c r="BD70" s="47" t="str">
        <f t="shared" si="16"/>
        <v/>
      </c>
      <c r="BE70" s="46" t="s">
        <v>4</v>
      </c>
      <c r="BF70" s="47" t="str">
        <f t="shared" si="17"/>
        <v/>
      </c>
      <c r="BG70" s="46" t="s">
        <v>4</v>
      </c>
      <c r="BH70" s="43" t="str">
        <f t="shared" si="18"/>
        <v>Seleccione Categoría</v>
      </c>
      <c r="BI70" s="43"/>
      <c r="BJ70" s="6" t="str">
        <f t="shared" si="19"/>
        <v/>
      </c>
    </row>
    <row r="71" spans="1:62" ht="30" x14ac:dyDescent="0.25">
      <c r="A71" s="13" t="s">
        <v>61</v>
      </c>
      <c r="B71" s="15" t="s">
        <v>62</v>
      </c>
      <c r="C71" s="9" t="s">
        <v>63</v>
      </c>
      <c r="D71" s="10" t="str">
        <f t="shared" si="20"/>
        <v>XX</v>
      </c>
      <c r="E71" s="13"/>
      <c r="F71" s="22" t="s">
        <v>64</v>
      </c>
      <c r="G71" s="24">
        <f>IFERROR(VLOOKUP('ENUMERACION DE ALOJAMIENTOS'!F71,Datos!$A$1:$B$47,2,FALSE),"")</f>
        <v>0</v>
      </c>
      <c r="H71" s="22"/>
      <c r="I71" s="26" t="str">
        <f>IFERROR(VLOOKUP('ENUMERACION DE ALOJAMIENTOS'!H71,Datos!$D$2:$F$1070,3,FALSE),"")</f>
        <v/>
      </c>
      <c r="J71" s="13"/>
      <c r="K71" s="14"/>
      <c r="L71" s="14"/>
      <c r="M71" s="14"/>
      <c r="N71" s="14"/>
      <c r="O71" s="14"/>
      <c r="P71" s="14"/>
      <c r="Q71" s="14"/>
      <c r="R71" s="28" t="str">
        <f t="shared" si="2"/>
        <v/>
      </c>
      <c r="S71" s="28" t="str">
        <f t="shared" si="3"/>
        <v/>
      </c>
      <c r="T71" s="14" t="s">
        <v>4</v>
      </c>
      <c r="U71" s="14"/>
      <c r="V71" s="14"/>
      <c r="W71" s="28" t="e">
        <f>VLOOKUP($W$18,Datos!$K$6:$P$11,MATCH('ENUMERACION DE ALOJAMIENTOS'!B71,Datos!$K$6:$P$6,0),FALSE)</f>
        <v>#N/A</v>
      </c>
      <c r="X71" s="28" t="e">
        <f t="shared" si="4"/>
        <v>#N/A</v>
      </c>
      <c r="Y71" s="28">
        <f t="shared" si="5"/>
        <v>0</v>
      </c>
      <c r="Z71" s="14" t="s">
        <v>61</v>
      </c>
      <c r="AA71" s="28" t="e">
        <f>VLOOKUP(Z71,Datos!$K$6:$P$9,MATCH('ENUMERACION DE ALOJAMIENTOS'!$B71,Datos!$K$6:$P$6,0),FALSE)</f>
        <v>#N/A</v>
      </c>
      <c r="AB71" s="28" t="e">
        <f t="shared" si="6"/>
        <v>#N/A</v>
      </c>
      <c r="AC71" s="14"/>
      <c r="AD71" s="14" t="s">
        <v>61</v>
      </c>
      <c r="AE71" s="28" t="e">
        <f>IF(AND(AD71="DOBLE",Z71="DOBLE",B71="2 LLAVES"),8,VLOOKUP(AD71,Datos!$K$6:$P$9,MATCH('ENUMERACION DE ALOJAMIENTOS'!$B71,Datos!$K$6:$P$6,0),FALSE))</f>
        <v>#N/A</v>
      </c>
      <c r="AF71" s="28" t="e">
        <f t="shared" si="7"/>
        <v>#N/A</v>
      </c>
      <c r="AG71" s="14"/>
      <c r="AH71" s="14" t="s">
        <v>61</v>
      </c>
      <c r="AI71" s="28" t="e">
        <f>IF(AND(COUNTIF(Z71:AD71,"DOBLE")&gt;=1,AH71="DOBLE",$B$20="2 LLAVES"),8,VLOOKUP(AH71,Datos!$K$6:$P$9,MATCH('ENUMERACION DE ALOJAMIENTOS'!$B71,Datos!$K$6:$P$6,0),FALSE))</f>
        <v>#N/A</v>
      </c>
      <c r="AJ71" s="28" t="e">
        <f t="shared" si="8"/>
        <v>#N/A</v>
      </c>
      <c r="AK71" s="14"/>
      <c r="AL71" s="14" t="s">
        <v>61</v>
      </c>
      <c r="AM71" s="28" t="e">
        <f>IF(AND(COUNTIF(Z71:AH71,"DOBLE")&gt;=1,AL71="DOBLE",$B$20="2 LLAVES"),8,VLOOKUP(AL71,Datos!$K$6:$P$9,MATCH('ENUMERACION DE ALOJAMIENTOS'!$B71,Datos!$K$6:$P$6,0),FALSE))</f>
        <v>#N/A</v>
      </c>
      <c r="AN71" s="28" t="e">
        <f t="shared" si="9"/>
        <v>#N/A</v>
      </c>
      <c r="AO71" s="14"/>
      <c r="AP71" s="14" t="s">
        <v>61</v>
      </c>
      <c r="AQ71" s="28" t="e">
        <f>IF(AND(COUNTIF(Z71:AL71,"DOBLE")&gt;=1,AP71="DOBLE",$B$20="2 LLAVES"),8,VLOOKUP(AP71,Datos!$K$6:$P$9,MATCH('ENUMERACION DE ALOJAMIENTOS'!$B71,Datos!$K$6:$P$6,0),FALSE))</f>
        <v>#N/A</v>
      </c>
      <c r="AR71" s="28" t="e">
        <f t="shared" si="10"/>
        <v>#N/A</v>
      </c>
      <c r="AS71" s="14"/>
      <c r="AT71" s="49">
        <f t="shared" si="11"/>
        <v>0</v>
      </c>
      <c r="AU71" s="33">
        <v>0</v>
      </c>
      <c r="AV71" s="28" t="e">
        <f>IF(((VLOOKUP($AV$19,Datos!$K$6:$P$9,MATCH('ENUMERACION DE ALOJAMIENTOS'!$B71,Datos!$K$6:$P$6,0),FALSE))*AT71)&lt;10,10,((VLOOKUP($AV$19,Datos!$K$6:$P$9,MATCH('ENUMERACION DE ALOJAMIENTOS'!$B71,Datos!$K$6:$P$6,0),FALSE))*AT71))</f>
        <v>#N/A</v>
      </c>
      <c r="AW71" s="28" t="e">
        <f>VLOOKUP($AW$19,Datos!$K$6:$P$10,MATCH('ENUMERACION DE ALOJAMIENTOS'!$B71,Datos!$K$6:$P$6,0),FALSE)</f>
        <v>#N/A</v>
      </c>
      <c r="AX71" s="28" t="str">
        <f t="shared" si="12"/>
        <v/>
      </c>
      <c r="AY71" s="28" t="str">
        <f t="shared" si="13"/>
        <v/>
      </c>
      <c r="AZ71" s="28">
        <f t="shared" si="14"/>
        <v>0</v>
      </c>
      <c r="BA71" s="51">
        <f t="shared" si="15"/>
        <v>0</v>
      </c>
      <c r="BB71" s="52" t="s">
        <v>65</v>
      </c>
      <c r="BC71" s="46" t="s">
        <v>4</v>
      </c>
      <c r="BD71" s="47" t="str">
        <f t="shared" si="16"/>
        <v/>
      </c>
      <c r="BE71" s="46" t="s">
        <v>4</v>
      </c>
      <c r="BF71" s="47" t="str">
        <f t="shared" si="17"/>
        <v/>
      </c>
      <c r="BG71" s="46" t="s">
        <v>4</v>
      </c>
      <c r="BH71" s="43" t="str">
        <f t="shared" si="18"/>
        <v>Seleccione Categoría</v>
      </c>
      <c r="BI71" s="43"/>
      <c r="BJ71" s="6" t="str">
        <f t="shared" si="19"/>
        <v/>
      </c>
    </row>
    <row r="72" spans="1:62" ht="30" x14ac:dyDescent="0.25">
      <c r="A72" s="13" t="s">
        <v>61</v>
      </c>
      <c r="B72" s="15" t="s">
        <v>62</v>
      </c>
      <c r="C72" s="9" t="s">
        <v>63</v>
      </c>
      <c r="D72" s="10" t="str">
        <f t="shared" si="20"/>
        <v>XX</v>
      </c>
      <c r="E72" s="13"/>
      <c r="F72" s="22" t="s">
        <v>64</v>
      </c>
      <c r="G72" s="24">
        <f>IFERROR(VLOOKUP('ENUMERACION DE ALOJAMIENTOS'!F72,Datos!$A$1:$B$47,2,FALSE),"")</f>
        <v>0</v>
      </c>
      <c r="H72" s="22"/>
      <c r="I72" s="26" t="str">
        <f>IFERROR(VLOOKUP('ENUMERACION DE ALOJAMIENTOS'!H72,Datos!$D$2:$F$1070,3,FALSE),"")</f>
        <v/>
      </c>
      <c r="J72" s="13"/>
      <c r="K72" s="14"/>
      <c r="L72" s="14"/>
      <c r="M72" s="14"/>
      <c r="N72" s="14"/>
      <c r="O72" s="14"/>
      <c r="P72" s="14"/>
      <c r="Q72" s="14"/>
      <c r="R72" s="28" t="str">
        <f t="shared" si="2"/>
        <v/>
      </c>
      <c r="S72" s="28" t="str">
        <f t="shared" si="3"/>
        <v/>
      </c>
      <c r="T72" s="14" t="s">
        <v>4</v>
      </c>
      <c r="U72" s="14"/>
      <c r="V72" s="14"/>
      <c r="W72" s="28" t="e">
        <f>VLOOKUP($W$18,Datos!$K$6:$P$11,MATCH('ENUMERACION DE ALOJAMIENTOS'!B72,Datos!$K$6:$P$6,0),FALSE)</f>
        <v>#N/A</v>
      </c>
      <c r="X72" s="28" t="e">
        <f t="shared" si="4"/>
        <v>#N/A</v>
      </c>
      <c r="Y72" s="28">
        <f t="shared" si="5"/>
        <v>0</v>
      </c>
      <c r="Z72" s="14" t="s">
        <v>61</v>
      </c>
      <c r="AA72" s="28" t="e">
        <f>VLOOKUP(Z72,Datos!$K$6:$P$9,MATCH('ENUMERACION DE ALOJAMIENTOS'!$B72,Datos!$K$6:$P$6,0),FALSE)</f>
        <v>#N/A</v>
      </c>
      <c r="AB72" s="28" t="e">
        <f t="shared" si="6"/>
        <v>#N/A</v>
      </c>
      <c r="AC72" s="14"/>
      <c r="AD72" s="14" t="s">
        <v>61</v>
      </c>
      <c r="AE72" s="28" t="e">
        <f>IF(AND(AD72="DOBLE",Z72="DOBLE",B72="2 LLAVES"),8,VLOOKUP(AD72,Datos!$K$6:$P$9,MATCH('ENUMERACION DE ALOJAMIENTOS'!$B72,Datos!$K$6:$P$6,0),FALSE))</f>
        <v>#N/A</v>
      </c>
      <c r="AF72" s="28" t="e">
        <f t="shared" si="7"/>
        <v>#N/A</v>
      </c>
      <c r="AG72" s="14"/>
      <c r="AH72" s="14" t="s">
        <v>61</v>
      </c>
      <c r="AI72" s="28" t="e">
        <f>IF(AND(COUNTIF(Z72:AD72,"DOBLE")&gt;=1,AH72="DOBLE",$B$20="2 LLAVES"),8,VLOOKUP(AH72,Datos!$K$6:$P$9,MATCH('ENUMERACION DE ALOJAMIENTOS'!$B72,Datos!$K$6:$P$6,0),FALSE))</f>
        <v>#N/A</v>
      </c>
      <c r="AJ72" s="28" t="e">
        <f t="shared" si="8"/>
        <v>#N/A</v>
      </c>
      <c r="AK72" s="14"/>
      <c r="AL72" s="14" t="s">
        <v>61</v>
      </c>
      <c r="AM72" s="28" t="e">
        <f>IF(AND(COUNTIF(Z72:AH72,"DOBLE")&gt;=1,AL72="DOBLE",$B$20="2 LLAVES"),8,VLOOKUP(AL72,Datos!$K$6:$P$9,MATCH('ENUMERACION DE ALOJAMIENTOS'!$B72,Datos!$K$6:$P$6,0),FALSE))</f>
        <v>#N/A</v>
      </c>
      <c r="AN72" s="28" t="e">
        <f t="shared" si="9"/>
        <v>#N/A</v>
      </c>
      <c r="AO72" s="14"/>
      <c r="AP72" s="14" t="s">
        <v>61</v>
      </c>
      <c r="AQ72" s="28" t="e">
        <f>IF(AND(COUNTIF(Z72:AL72,"DOBLE")&gt;=1,AP72="DOBLE",$B$20="2 LLAVES"),8,VLOOKUP(AP72,Datos!$K$6:$P$9,MATCH('ENUMERACION DE ALOJAMIENTOS'!$B72,Datos!$K$6:$P$6,0),FALSE))</f>
        <v>#N/A</v>
      </c>
      <c r="AR72" s="28" t="e">
        <f t="shared" si="10"/>
        <v>#N/A</v>
      </c>
      <c r="AS72" s="14"/>
      <c r="AT72" s="49">
        <f t="shared" si="11"/>
        <v>0</v>
      </c>
      <c r="AU72" s="33">
        <v>0</v>
      </c>
      <c r="AV72" s="28" t="e">
        <f>IF(((VLOOKUP($AV$19,Datos!$K$6:$P$9,MATCH('ENUMERACION DE ALOJAMIENTOS'!$B72,Datos!$K$6:$P$6,0),FALSE))*AT72)&lt;10,10,((VLOOKUP($AV$19,Datos!$K$6:$P$9,MATCH('ENUMERACION DE ALOJAMIENTOS'!$B72,Datos!$K$6:$P$6,0),FALSE))*AT72))</f>
        <v>#N/A</v>
      </c>
      <c r="AW72" s="28" t="e">
        <f>VLOOKUP($AW$19,Datos!$K$6:$P$10,MATCH('ENUMERACION DE ALOJAMIENTOS'!$B72,Datos!$K$6:$P$6,0),FALSE)</f>
        <v>#N/A</v>
      </c>
      <c r="AX72" s="28" t="str">
        <f t="shared" si="12"/>
        <v/>
      </c>
      <c r="AY72" s="28" t="str">
        <f t="shared" si="13"/>
        <v/>
      </c>
      <c r="AZ72" s="28">
        <f t="shared" si="14"/>
        <v>0</v>
      </c>
      <c r="BA72" s="51">
        <f t="shared" si="15"/>
        <v>0</v>
      </c>
      <c r="BB72" s="52" t="s">
        <v>65</v>
      </c>
      <c r="BC72" s="46" t="s">
        <v>4</v>
      </c>
      <c r="BD72" s="47" t="str">
        <f t="shared" si="16"/>
        <v/>
      </c>
      <c r="BE72" s="46" t="s">
        <v>4</v>
      </c>
      <c r="BF72" s="47" t="str">
        <f t="shared" si="17"/>
        <v/>
      </c>
      <c r="BG72" s="46" t="s">
        <v>4</v>
      </c>
      <c r="BH72" s="43" t="str">
        <f t="shared" si="18"/>
        <v>Seleccione Categoría</v>
      </c>
      <c r="BI72" s="43"/>
      <c r="BJ72" s="6" t="str">
        <f t="shared" si="19"/>
        <v/>
      </c>
    </row>
    <row r="73" spans="1:62" ht="30" x14ac:dyDescent="0.25">
      <c r="A73" s="13" t="s">
        <v>61</v>
      </c>
      <c r="B73" s="15" t="s">
        <v>62</v>
      </c>
      <c r="C73" s="9" t="s">
        <v>63</v>
      </c>
      <c r="D73" s="10" t="str">
        <f t="shared" si="20"/>
        <v>XX</v>
      </c>
      <c r="E73" s="13"/>
      <c r="F73" s="22" t="s">
        <v>64</v>
      </c>
      <c r="G73" s="24">
        <f>IFERROR(VLOOKUP('ENUMERACION DE ALOJAMIENTOS'!F73,Datos!$A$1:$B$47,2,FALSE),"")</f>
        <v>0</v>
      </c>
      <c r="H73" s="22"/>
      <c r="I73" s="26" t="str">
        <f>IFERROR(VLOOKUP('ENUMERACION DE ALOJAMIENTOS'!H73,Datos!$D$2:$F$1070,3,FALSE),"")</f>
        <v/>
      </c>
      <c r="J73" s="13"/>
      <c r="K73" s="14"/>
      <c r="L73" s="14"/>
      <c r="M73" s="14"/>
      <c r="N73" s="14"/>
      <c r="O73" s="14"/>
      <c r="P73" s="14"/>
      <c r="Q73" s="14"/>
      <c r="R73" s="28" t="str">
        <f t="shared" si="2"/>
        <v/>
      </c>
      <c r="S73" s="28" t="str">
        <f t="shared" si="3"/>
        <v/>
      </c>
      <c r="T73" s="14" t="s">
        <v>4</v>
      </c>
      <c r="U73" s="14"/>
      <c r="V73" s="14"/>
      <c r="W73" s="28" t="e">
        <f>VLOOKUP($W$18,Datos!$K$6:$P$11,MATCH('ENUMERACION DE ALOJAMIENTOS'!B73,Datos!$K$6:$P$6,0),FALSE)</f>
        <v>#N/A</v>
      </c>
      <c r="X73" s="28" t="e">
        <f t="shared" si="4"/>
        <v>#N/A</v>
      </c>
      <c r="Y73" s="28">
        <f t="shared" si="5"/>
        <v>0</v>
      </c>
      <c r="Z73" s="14" t="s">
        <v>61</v>
      </c>
      <c r="AA73" s="28" t="e">
        <f>VLOOKUP(Z73,Datos!$K$6:$P$9,MATCH('ENUMERACION DE ALOJAMIENTOS'!$B73,Datos!$K$6:$P$6,0),FALSE)</f>
        <v>#N/A</v>
      </c>
      <c r="AB73" s="28" t="e">
        <f t="shared" si="6"/>
        <v>#N/A</v>
      </c>
      <c r="AC73" s="14"/>
      <c r="AD73" s="14" t="s">
        <v>61</v>
      </c>
      <c r="AE73" s="28" t="e">
        <f>IF(AND(AD73="DOBLE",Z73="DOBLE",B73="2 LLAVES"),8,VLOOKUP(AD73,Datos!$K$6:$P$9,MATCH('ENUMERACION DE ALOJAMIENTOS'!$B73,Datos!$K$6:$P$6,0),FALSE))</f>
        <v>#N/A</v>
      </c>
      <c r="AF73" s="28" t="e">
        <f t="shared" si="7"/>
        <v>#N/A</v>
      </c>
      <c r="AG73" s="14"/>
      <c r="AH73" s="14" t="s">
        <v>61</v>
      </c>
      <c r="AI73" s="28" t="e">
        <f>IF(AND(COUNTIF(Z73:AD73,"DOBLE")&gt;=1,AH73="DOBLE",$B$20="2 LLAVES"),8,VLOOKUP(AH73,Datos!$K$6:$P$9,MATCH('ENUMERACION DE ALOJAMIENTOS'!$B73,Datos!$K$6:$P$6,0),FALSE))</f>
        <v>#N/A</v>
      </c>
      <c r="AJ73" s="28" t="e">
        <f t="shared" si="8"/>
        <v>#N/A</v>
      </c>
      <c r="AK73" s="14"/>
      <c r="AL73" s="14" t="s">
        <v>61</v>
      </c>
      <c r="AM73" s="28" t="e">
        <f>IF(AND(COUNTIF(Z73:AH73,"DOBLE")&gt;=1,AL73="DOBLE",$B$20="2 LLAVES"),8,VLOOKUP(AL73,Datos!$K$6:$P$9,MATCH('ENUMERACION DE ALOJAMIENTOS'!$B73,Datos!$K$6:$P$6,0),FALSE))</f>
        <v>#N/A</v>
      </c>
      <c r="AN73" s="28" t="e">
        <f t="shared" si="9"/>
        <v>#N/A</v>
      </c>
      <c r="AO73" s="14"/>
      <c r="AP73" s="14" t="s">
        <v>61</v>
      </c>
      <c r="AQ73" s="28" t="e">
        <f>IF(AND(COUNTIF(Z73:AL73,"DOBLE")&gt;=1,AP73="DOBLE",$B$20="2 LLAVES"),8,VLOOKUP(AP73,Datos!$K$6:$P$9,MATCH('ENUMERACION DE ALOJAMIENTOS'!$B73,Datos!$K$6:$P$6,0),FALSE))</f>
        <v>#N/A</v>
      </c>
      <c r="AR73" s="28" t="e">
        <f t="shared" si="10"/>
        <v>#N/A</v>
      </c>
      <c r="AS73" s="14"/>
      <c r="AT73" s="49">
        <f t="shared" si="11"/>
        <v>0</v>
      </c>
      <c r="AU73" s="33">
        <v>0</v>
      </c>
      <c r="AV73" s="28" t="e">
        <f>IF(((VLOOKUP($AV$19,Datos!$K$6:$P$9,MATCH('ENUMERACION DE ALOJAMIENTOS'!$B73,Datos!$K$6:$P$6,0),FALSE))*AT73)&lt;10,10,((VLOOKUP($AV$19,Datos!$K$6:$P$9,MATCH('ENUMERACION DE ALOJAMIENTOS'!$B73,Datos!$K$6:$P$6,0),FALSE))*AT73))</f>
        <v>#N/A</v>
      </c>
      <c r="AW73" s="28" t="e">
        <f>VLOOKUP($AW$19,Datos!$K$6:$P$10,MATCH('ENUMERACION DE ALOJAMIENTOS'!$B73,Datos!$K$6:$P$6,0),FALSE)</f>
        <v>#N/A</v>
      </c>
      <c r="AX73" s="28" t="str">
        <f t="shared" si="12"/>
        <v/>
      </c>
      <c r="AY73" s="28" t="str">
        <f t="shared" si="13"/>
        <v/>
      </c>
      <c r="AZ73" s="28">
        <f t="shared" si="14"/>
        <v>0</v>
      </c>
      <c r="BA73" s="51">
        <f t="shared" si="15"/>
        <v>0</v>
      </c>
      <c r="BB73" s="52" t="s">
        <v>65</v>
      </c>
      <c r="BC73" s="46" t="s">
        <v>4</v>
      </c>
      <c r="BD73" s="47" t="str">
        <f t="shared" si="16"/>
        <v/>
      </c>
      <c r="BE73" s="46" t="s">
        <v>4</v>
      </c>
      <c r="BF73" s="47" t="str">
        <f t="shared" si="17"/>
        <v/>
      </c>
      <c r="BG73" s="46" t="s">
        <v>4</v>
      </c>
      <c r="BH73" s="43" t="str">
        <f t="shared" si="18"/>
        <v>Seleccione Categoría</v>
      </c>
      <c r="BI73" s="43"/>
      <c r="BJ73" s="6" t="str">
        <f t="shared" si="19"/>
        <v/>
      </c>
    </row>
    <row r="74" spans="1:62" ht="30" x14ac:dyDescent="0.25">
      <c r="A74" s="13" t="s">
        <v>61</v>
      </c>
      <c r="B74" s="15" t="s">
        <v>62</v>
      </c>
      <c r="C74" s="9" t="s">
        <v>63</v>
      </c>
      <c r="D74" s="10" t="str">
        <f t="shared" si="20"/>
        <v>XX</v>
      </c>
      <c r="E74" s="13"/>
      <c r="F74" s="22" t="s">
        <v>64</v>
      </c>
      <c r="G74" s="24">
        <f>IFERROR(VLOOKUP('ENUMERACION DE ALOJAMIENTOS'!F74,Datos!$A$1:$B$47,2,FALSE),"")</f>
        <v>0</v>
      </c>
      <c r="H74" s="22"/>
      <c r="I74" s="26" t="str">
        <f>IFERROR(VLOOKUP('ENUMERACION DE ALOJAMIENTOS'!H74,Datos!$D$2:$F$1070,3,FALSE),"")</f>
        <v/>
      </c>
      <c r="J74" s="13"/>
      <c r="K74" s="14"/>
      <c r="L74" s="14"/>
      <c r="M74" s="14"/>
      <c r="N74" s="14"/>
      <c r="O74" s="14"/>
      <c r="P74" s="14"/>
      <c r="Q74" s="14"/>
      <c r="R74" s="28" t="str">
        <f t="shared" si="2"/>
        <v/>
      </c>
      <c r="S74" s="28" t="str">
        <f t="shared" si="3"/>
        <v/>
      </c>
      <c r="T74" s="14" t="s">
        <v>4</v>
      </c>
      <c r="U74" s="14"/>
      <c r="V74" s="14"/>
      <c r="W74" s="28" t="e">
        <f>VLOOKUP($W$18,Datos!$K$6:$P$11,MATCH('ENUMERACION DE ALOJAMIENTOS'!B74,Datos!$K$6:$P$6,0),FALSE)</f>
        <v>#N/A</v>
      </c>
      <c r="X74" s="28" t="e">
        <f t="shared" si="4"/>
        <v>#N/A</v>
      </c>
      <c r="Y74" s="28">
        <f t="shared" si="5"/>
        <v>0</v>
      </c>
      <c r="Z74" s="14" t="s">
        <v>61</v>
      </c>
      <c r="AA74" s="28" t="e">
        <f>VLOOKUP(Z74,Datos!$K$6:$P$9,MATCH('ENUMERACION DE ALOJAMIENTOS'!$B74,Datos!$K$6:$P$6,0),FALSE)</f>
        <v>#N/A</v>
      </c>
      <c r="AB74" s="28" t="e">
        <f t="shared" si="6"/>
        <v>#N/A</v>
      </c>
      <c r="AC74" s="14"/>
      <c r="AD74" s="14" t="s">
        <v>61</v>
      </c>
      <c r="AE74" s="28" t="e">
        <f>IF(AND(AD74="DOBLE",Z74="DOBLE",B74="2 LLAVES"),8,VLOOKUP(AD74,Datos!$K$6:$P$9,MATCH('ENUMERACION DE ALOJAMIENTOS'!$B74,Datos!$K$6:$P$6,0),FALSE))</f>
        <v>#N/A</v>
      </c>
      <c r="AF74" s="28" t="e">
        <f t="shared" si="7"/>
        <v>#N/A</v>
      </c>
      <c r="AG74" s="14"/>
      <c r="AH74" s="14" t="s">
        <v>61</v>
      </c>
      <c r="AI74" s="28" t="e">
        <f>IF(AND(COUNTIF(Z74:AD74,"DOBLE")&gt;=1,AH74="DOBLE",$B$20="2 LLAVES"),8,VLOOKUP(AH74,Datos!$K$6:$P$9,MATCH('ENUMERACION DE ALOJAMIENTOS'!$B74,Datos!$K$6:$P$6,0),FALSE))</f>
        <v>#N/A</v>
      </c>
      <c r="AJ74" s="28" t="e">
        <f t="shared" si="8"/>
        <v>#N/A</v>
      </c>
      <c r="AK74" s="14"/>
      <c r="AL74" s="14" t="s">
        <v>61</v>
      </c>
      <c r="AM74" s="28" t="e">
        <f>IF(AND(COUNTIF(Z74:AH74,"DOBLE")&gt;=1,AL74="DOBLE",$B$20="2 LLAVES"),8,VLOOKUP(AL74,Datos!$K$6:$P$9,MATCH('ENUMERACION DE ALOJAMIENTOS'!$B74,Datos!$K$6:$P$6,0),FALSE))</f>
        <v>#N/A</v>
      </c>
      <c r="AN74" s="28" t="e">
        <f t="shared" si="9"/>
        <v>#N/A</v>
      </c>
      <c r="AO74" s="14"/>
      <c r="AP74" s="14" t="s">
        <v>61</v>
      </c>
      <c r="AQ74" s="28" t="e">
        <f>IF(AND(COUNTIF(Z74:AL74,"DOBLE")&gt;=1,AP74="DOBLE",$B$20="2 LLAVES"),8,VLOOKUP(AP74,Datos!$K$6:$P$9,MATCH('ENUMERACION DE ALOJAMIENTOS'!$B74,Datos!$K$6:$P$6,0),FALSE))</f>
        <v>#N/A</v>
      </c>
      <c r="AR74" s="28" t="e">
        <f t="shared" si="10"/>
        <v>#N/A</v>
      </c>
      <c r="AS74" s="14"/>
      <c r="AT74" s="49">
        <f t="shared" si="11"/>
        <v>0</v>
      </c>
      <c r="AU74" s="33">
        <v>0</v>
      </c>
      <c r="AV74" s="28" t="e">
        <f>IF(((VLOOKUP($AV$19,Datos!$K$6:$P$9,MATCH('ENUMERACION DE ALOJAMIENTOS'!$B74,Datos!$K$6:$P$6,0),FALSE))*AT74)&lt;10,10,((VLOOKUP($AV$19,Datos!$K$6:$P$9,MATCH('ENUMERACION DE ALOJAMIENTOS'!$B74,Datos!$K$6:$P$6,0),FALSE))*AT74))</f>
        <v>#N/A</v>
      </c>
      <c r="AW74" s="28" t="e">
        <f>VLOOKUP($AW$19,Datos!$K$6:$P$10,MATCH('ENUMERACION DE ALOJAMIENTOS'!$B74,Datos!$K$6:$P$6,0),FALSE)</f>
        <v>#N/A</v>
      </c>
      <c r="AX74" s="28" t="str">
        <f t="shared" si="12"/>
        <v/>
      </c>
      <c r="AY74" s="28" t="str">
        <f t="shared" si="13"/>
        <v/>
      </c>
      <c r="AZ74" s="28">
        <f t="shared" si="14"/>
        <v>0</v>
      </c>
      <c r="BA74" s="51">
        <f t="shared" si="15"/>
        <v>0</v>
      </c>
      <c r="BB74" s="52" t="s">
        <v>65</v>
      </c>
      <c r="BC74" s="46" t="s">
        <v>4</v>
      </c>
      <c r="BD74" s="47" t="str">
        <f t="shared" si="16"/>
        <v/>
      </c>
      <c r="BE74" s="46" t="s">
        <v>4</v>
      </c>
      <c r="BF74" s="47" t="str">
        <f t="shared" si="17"/>
        <v/>
      </c>
      <c r="BG74" s="46" t="s">
        <v>4</v>
      </c>
      <c r="BH74" s="43" t="str">
        <f t="shared" si="18"/>
        <v>Seleccione Categoría</v>
      </c>
      <c r="BI74" s="43"/>
      <c r="BJ74" s="6" t="str">
        <f t="shared" si="19"/>
        <v/>
      </c>
    </row>
    <row r="75" spans="1:62" ht="30" x14ac:dyDescent="0.25">
      <c r="A75" s="13" t="s">
        <v>61</v>
      </c>
      <c r="B75" s="15" t="s">
        <v>62</v>
      </c>
      <c r="C75" s="9" t="s">
        <v>63</v>
      </c>
      <c r="D75" s="10" t="str">
        <f t="shared" si="20"/>
        <v>XX</v>
      </c>
      <c r="E75" s="13"/>
      <c r="F75" s="22" t="s">
        <v>64</v>
      </c>
      <c r="G75" s="24">
        <f>IFERROR(VLOOKUP('ENUMERACION DE ALOJAMIENTOS'!F75,Datos!$A$1:$B$47,2,FALSE),"")</f>
        <v>0</v>
      </c>
      <c r="H75" s="22"/>
      <c r="I75" s="26" t="str">
        <f>IFERROR(VLOOKUP('ENUMERACION DE ALOJAMIENTOS'!H75,Datos!$D$2:$F$1070,3,FALSE),"")</f>
        <v/>
      </c>
      <c r="J75" s="13"/>
      <c r="K75" s="14"/>
      <c r="L75" s="14"/>
      <c r="M75" s="14"/>
      <c r="N75" s="14"/>
      <c r="O75" s="14"/>
      <c r="P75" s="14"/>
      <c r="Q75" s="14"/>
      <c r="R75" s="28" t="str">
        <f t="shared" si="2"/>
        <v/>
      </c>
      <c r="S75" s="28" t="str">
        <f t="shared" si="3"/>
        <v/>
      </c>
      <c r="T75" s="14" t="s">
        <v>4</v>
      </c>
      <c r="U75" s="14"/>
      <c r="V75" s="14"/>
      <c r="W75" s="28" t="e">
        <f>VLOOKUP($W$18,Datos!$K$6:$P$11,MATCH('ENUMERACION DE ALOJAMIENTOS'!B75,Datos!$K$6:$P$6,0),FALSE)</f>
        <v>#N/A</v>
      </c>
      <c r="X75" s="28" t="e">
        <f t="shared" si="4"/>
        <v>#N/A</v>
      </c>
      <c r="Y75" s="28">
        <f t="shared" si="5"/>
        <v>0</v>
      </c>
      <c r="Z75" s="14" t="s">
        <v>61</v>
      </c>
      <c r="AA75" s="28" t="e">
        <f>VLOOKUP(Z75,Datos!$K$6:$P$9,MATCH('ENUMERACION DE ALOJAMIENTOS'!$B75,Datos!$K$6:$P$6,0),FALSE)</f>
        <v>#N/A</v>
      </c>
      <c r="AB75" s="28" t="e">
        <f t="shared" si="6"/>
        <v>#N/A</v>
      </c>
      <c r="AC75" s="14"/>
      <c r="AD75" s="14" t="s">
        <v>61</v>
      </c>
      <c r="AE75" s="28" t="e">
        <f>IF(AND(AD75="DOBLE",Z75="DOBLE",B75="2 LLAVES"),8,VLOOKUP(AD75,Datos!$K$6:$P$9,MATCH('ENUMERACION DE ALOJAMIENTOS'!$B75,Datos!$K$6:$P$6,0),FALSE))</f>
        <v>#N/A</v>
      </c>
      <c r="AF75" s="28" t="e">
        <f t="shared" si="7"/>
        <v>#N/A</v>
      </c>
      <c r="AG75" s="14"/>
      <c r="AH75" s="14" t="s">
        <v>61</v>
      </c>
      <c r="AI75" s="28" t="e">
        <f>IF(AND(COUNTIF(Z75:AD75,"DOBLE")&gt;=1,AH75="DOBLE",$B$20="2 LLAVES"),8,VLOOKUP(AH75,Datos!$K$6:$P$9,MATCH('ENUMERACION DE ALOJAMIENTOS'!$B75,Datos!$K$6:$P$6,0),FALSE))</f>
        <v>#N/A</v>
      </c>
      <c r="AJ75" s="28" t="e">
        <f t="shared" si="8"/>
        <v>#N/A</v>
      </c>
      <c r="AK75" s="14"/>
      <c r="AL75" s="14" t="s">
        <v>61</v>
      </c>
      <c r="AM75" s="28" t="e">
        <f>IF(AND(COUNTIF(Z75:AH75,"DOBLE")&gt;=1,AL75="DOBLE",$B$20="2 LLAVES"),8,VLOOKUP(AL75,Datos!$K$6:$P$9,MATCH('ENUMERACION DE ALOJAMIENTOS'!$B75,Datos!$K$6:$P$6,0),FALSE))</f>
        <v>#N/A</v>
      </c>
      <c r="AN75" s="28" t="e">
        <f t="shared" si="9"/>
        <v>#N/A</v>
      </c>
      <c r="AO75" s="14"/>
      <c r="AP75" s="14" t="s">
        <v>61</v>
      </c>
      <c r="AQ75" s="28" t="e">
        <f>IF(AND(COUNTIF(Z75:AL75,"DOBLE")&gt;=1,AP75="DOBLE",$B$20="2 LLAVES"),8,VLOOKUP(AP75,Datos!$K$6:$P$9,MATCH('ENUMERACION DE ALOJAMIENTOS'!$B75,Datos!$K$6:$P$6,0),FALSE))</f>
        <v>#N/A</v>
      </c>
      <c r="AR75" s="28" t="e">
        <f t="shared" si="10"/>
        <v>#N/A</v>
      </c>
      <c r="AS75" s="14"/>
      <c r="AT75" s="49">
        <f t="shared" si="11"/>
        <v>0</v>
      </c>
      <c r="AU75" s="33">
        <v>0</v>
      </c>
      <c r="AV75" s="28" t="e">
        <f>IF(((VLOOKUP($AV$19,Datos!$K$6:$P$9,MATCH('ENUMERACION DE ALOJAMIENTOS'!$B75,Datos!$K$6:$P$6,0),FALSE))*AT75)&lt;10,10,((VLOOKUP($AV$19,Datos!$K$6:$P$9,MATCH('ENUMERACION DE ALOJAMIENTOS'!$B75,Datos!$K$6:$P$6,0),FALSE))*AT75))</f>
        <v>#N/A</v>
      </c>
      <c r="AW75" s="28" t="e">
        <f>VLOOKUP($AW$19,Datos!$K$6:$P$10,MATCH('ENUMERACION DE ALOJAMIENTOS'!$B75,Datos!$K$6:$P$6,0),FALSE)</f>
        <v>#N/A</v>
      </c>
      <c r="AX75" s="28" t="str">
        <f t="shared" si="12"/>
        <v/>
      </c>
      <c r="AY75" s="28" t="str">
        <f t="shared" si="13"/>
        <v/>
      </c>
      <c r="AZ75" s="28">
        <f t="shared" si="14"/>
        <v>0</v>
      </c>
      <c r="BA75" s="51">
        <f t="shared" si="15"/>
        <v>0</v>
      </c>
      <c r="BB75" s="52" t="s">
        <v>65</v>
      </c>
      <c r="BC75" s="46" t="s">
        <v>4</v>
      </c>
      <c r="BD75" s="47" t="str">
        <f t="shared" si="16"/>
        <v/>
      </c>
      <c r="BE75" s="46" t="s">
        <v>4</v>
      </c>
      <c r="BF75" s="47" t="str">
        <f t="shared" si="17"/>
        <v/>
      </c>
      <c r="BG75" s="46" t="s">
        <v>4</v>
      </c>
      <c r="BH75" s="43" t="str">
        <f t="shared" si="18"/>
        <v>Seleccione Categoría</v>
      </c>
      <c r="BI75" s="43"/>
      <c r="BJ75" s="6" t="str">
        <f t="shared" si="19"/>
        <v/>
      </c>
    </row>
    <row r="76" spans="1:62" ht="30" x14ac:dyDescent="0.25">
      <c r="A76" s="13" t="s">
        <v>61</v>
      </c>
      <c r="B76" s="15" t="s">
        <v>62</v>
      </c>
      <c r="C76" s="9" t="s">
        <v>63</v>
      </c>
      <c r="D76" s="10" t="str">
        <f t="shared" si="20"/>
        <v>XX</v>
      </c>
      <c r="E76" s="13"/>
      <c r="F76" s="22" t="s">
        <v>64</v>
      </c>
      <c r="G76" s="24">
        <f>IFERROR(VLOOKUP('ENUMERACION DE ALOJAMIENTOS'!F76,Datos!$A$1:$B$47,2,FALSE),"")</f>
        <v>0</v>
      </c>
      <c r="H76" s="22"/>
      <c r="I76" s="26" t="str">
        <f>IFERROR(VLOOKUP('ENUMERACION DE ALOJAMIENTOS'!H76,Datos!$D$2:$F$1070,3,FALSE),"")</f>
        <v/>
      </c>
      <c r="J76" s="13"/>
      <c r="K76" s="14"/>
      <c r="L76" s="14"/>
      <c r="M76" s="14"/>
      <c r="N76" s="14"/>
      <c r="O76" s="14"/>
      <c r="P76" s="14"/>
      <c r="Q76" s="14"/>
      <c r="R76" s="28" t="str">
        <f t="shared" si="2"/>
        <v/>
      </c>
      <c r="S76" s="28" t="str">
        <f t="shared" si="3"/>
        <v/>
      </c>
      <c r="T76" s="14" t="s">
        <v>4</v>
      </c>
      <c r="U76" s="14"/>
      <c r="V76" s="14"/>
      <c r="W76" s="28" t="e">
        <f>VLOOKUP($W$18,Datos!$K$6:$P$11,MATCH('ENUMERACION DE ALOJAMIENTOS'!B76,Datos!$K$6:$P$6,0),FALSE)</f>
        <v>#N/A</v>
      </c>
      <c r="X76" s="28" t="e">
        <f t="shared" si="4"/>
        <v>#N/A</v>
      </c>
      <c r="Y76" s="28">
        <f t="shared" si="5"/>
        <v>0</v>
      </c>
      <c r="Z76" s="14" t="s">
        <v>61</v>
      </c>
      <c r="AA76" s="28" t="e">
        <f>VLOOKUP(Z76,Datos!$K$6:$P$9,MATCH('ENUMERACION DE ALOJAMIENTOS'!$B76,Datos!$K$6:$P$6,0),FALSE)</f>
        <v>#N/A</v>
      </c>
      <c r="AB76" s="28" t="e">
        <f t="shared" si="6"/>
        <v>#N/A</v>
      </c>
      <c r="AC76" s="14"/>
      <c r="AD76" s="14" t="s">
        <v>61</v>
      </c>
      <c r="AE76" s="28" t="e">
        <f>IF(AND(AD76="DOBLE",Z76="DOBLE",B76="2 LLAVES"),8,VLOOKUP(AD76,Datos!$K$6:$P$9,MATCH('ENUMERACION DE ALOJAMIENTOS'!$B76,Datos!$K$6:$P$6,0),FALSE))</f>
        <v>#N/A</v>
      </c>
      <c r="AF76" s="28" t="e">
        <f t="shared" si="7"/>
        <v>#N/A</v>
      </c>
      <c r="AG76" s="14"/>
      <c r="AH76" s="14" t="s">
        <v>61</v>
      </c>
      <c r="AI76" s="28" t="e">
        <f>IF(AND(COUNTIF(Z76:AD76,"DOBLE")&gt;=1,AH76="DOBLE",$B$20="2 LLAVES"),8,VLOOKUP(AH76,Datos!$K$6:$P$9,MATCH('ENUMERACION DE ALOJAMIENTOS'!$B76,Datos!$K$6:$P$6,0),FALSE))</f>
        <v>#N/A</v>
      </c>
      <c r="AJ76" s="28" t="e">
        <f t="shared" si="8"/>
        <v>#N/A</v>
      </c>
      <c r="AK76" s="14"/>
      <c r="AL76" s="14" t="s">
        <v>61</v>
      </c>
      <c r="AM76" s="28" t="e">
        <f>IF(AND(COUNTIF(Z76:AH76,"DOBLE")&gt;=1,AL76="DOBLE",$B$20="2 LLAVES"),8,VLOOKUP(AL76,Datos!$K$6:$P$9,MATCH('ENUMERACION DE ALOJAMIENTOS'!$B76,Datos!$K$6:$P$6,0),FALSE))</f>
        <v>#N/A</v>
      </c>
      <c r="AN76" s="28" t="e">
        <f t="shared" si="9"/>
        <v>#N/A</v>
      </c>
      <c r="AO76" s="14"/>
      <c r="AP76" s="14" t="s">
        <v>61</v>
      </c>
      <c r="AQ76" s="28" t="e">
        <f>IF(AND(COUNTIF(Z76:AL76,"DOBLE")&gt;=1,AP76="DOBLE",$B$20="2 LLAVES"),8,VLOOKUP(AP76,Datos!$K$6:$P$9,MATCH('ENUMERACION DE ALOJAMIENTOS'!$B76,Datos!$K$6:$P$6,0),FALSE))</f>
        <v>#N/A</v>
      </c>
      <c r="AR76" s="28" t="e">
        <f t="shared" si="10"/>
        <v>#N/A</v>
      </c>
      <c r="AS76" s="14"/>
      <c r="AT76" s="49">
        <f t="shared" si="11"/>
        <v>0</v>
      </c>
      <c r="AU76" s="33">
        <v>0</v>
      </c>
      <c r="AV76" s="28" t="e">
        <f>IF(((VLOOKUP($AV$19,Datos!$K$6:$P$9,MATCH('ENUMERACION DE ALOJAMIENTOS'!$B76,Datos!$K$6:$P$6,0),FALSE))*AT76)&lt;10,10,((VLOOKUP($AV$19,Datos!$K$6:$P$9,MATCH('ENUMERACION DE ALOJAMIENTOS'!$B76,Datos!$K$6:$P$6,0),FALSE))*AT76))</f>
        <v>#N/A</v>
      </c>
      <c r="AW76" s="28" t="e">
        <f>VLOOKUP($AW$19,Datos!$K$6:$P$10,MATCH('ENUMERACION DE ALOJAMIENTOS'!$B76,Datos!$K$6:$P$6,0),FALSE)</f>
        <v>#N/A</v>
      </c>
      <c r="AX76" s="28" t="str">
        <f t="shared" si="12"/>
        <v/>
      </c>
      <c r="AY76" s="28" t="str">
        <f t="shared" si="13"/>
        <v/>
      </c>
      <c r="AZ76" s="28">
        <f t="shared" si="14"/>
        <v>0</v>
      </c>
      <c r="BA76" s="51">
        <f t="shared" si="15"/>
        <v>0</v>
      </c>
      <c r="BB76" s="52" t="s">
        <v>65</v>
      </c>
      <c r="BC76" s="46" t="s">
        <v>4</v>
      </c>
      <c r="BD76" s="47" t="str">
        <f t="shared" si="16"/>
        <v/>
      </c>
      <c r="BE76" s="46" t="s">
        <v>4</v>
      </c>
      <c r="BF76" s="47" t="str">
        <f t="shared" si="17"/>
        <v/>
      </c>
      <c r="BG76" s="46" t="s">
        <v>4</v>
      </c>
      <c r="BH76" s="43" t="str">
        <f t="shared" si="18"/>
        <v>Seleccione Categoría</v>
      </c>
      <c r="BI76" s="43"/>
      <c r="BJ76" s="6" t="str">
        <f t="shared" si="19"/>
        <v/>
      </c>
    </row>
    <row r="77" spans="1:62" ht="30" x14ac:dyDescent="0.25">
      <c r="A77" s="13" t="s">
        <v>61</v>
      </c>
      <c r="B77" s="15" t="s">
        <v>62</v>
      </c>
      <c r="C77" s="9" t="s">
        <v>63</v>
      </c>
      <c r="D77" s="10" t="str">
        <f t="shared" si="20"/>
        <v>XX</v>
      </c>
      <c r="E77" s="13"/>
      <c r="F77" s="22" t="s">
        <v>64</v>
      </c>
      <c r="G77" s="24">
        <f>IFERROR(VLOOKUP('ENUMERACION DE ALOJAMIENTOS'!F77,Datos!$A$1:$B$47,2,FALSE),"")</f>
        <v>0</v>
      </c>
      <c r="H77" s="22"/>
      <c r="I77" s="26" t="str">
        <f>IFERROR(VLOOKUP('ENUMERACION DE ALOJAMIENTOS'!H77,Datos!$D$2:$F$1070,3,FALSE),"")</f>
        <v/>
      </c>
      <c r="J77" s="13"/>
      <c r="K77" s="14"/>
      <c r="L77" s="14"/>
      <c r="M77" s="14"/>
      <c r="N77" s="14"/>
      <c r="O77" s="14"/>
      <c r="P77" s="14"/>
      <c r="Q77" s="14"/>
      <c r="R77" s="28" t="str">
        <f t="shared" si="2"/>
        <v/>
      </c>
      <c r="S77" s="28" t="str">
        <f t="shared" si="3"/>
        <v/>
      </c>
      <c r="T77" s="14" t="s">
        <v>4</v>
      </c>
      <c r="U77" s="14"/>
      <c r="V77" s="14"/>
      <c r="W77" s="28" t="e">
        <f>VLOOKUP($W$18,Datos!$K$6:$P$11,MATCH('ENUMERACION DE ALOJAMIENTOS'!B77,Datos!$K$6:$P$6,0),FALSE)</f>
        <v>#N/A</v>
      </c>
      <c r="X77" s="28" t="e">
        <f t="shared" si="4"/>
        <v>#N/A</v>
      </c>
      <c r="Y77" s="28">
        <f t="shared" si="5"/>
        <v>0</v>
      </c>
      <c r="Z77" s="14" t="s">
        <v>61</v>
      </c>
      <c r="AA77" s="28" t="e">
        <f>VLOOKUP(Z77,Datos!$K$6:$P$9,MATCH('ENUMERACION DE ALOJAMIENTOS'!$B77,Datos!$K$6:$P$6,0),FALSE)</f>
        <v>#N/A</v>
      </c>
      <c r="AB77" s="28" t="e">
        <f t="shared" si="6"/>
        <v>#N/A</v>
      </c>
      <c r="AC77" s="14"/>
      <c r="AD77" s="14" t="s">
        <v>61</v>
      </c>
      <c r="AE77" s="28" t="e">
        <f>IF(AND(AD77="DOBLE",Z77="DOBLE",B77="2 LLAVES"),8,VLOOKUP(AD77,Datos!$K$6:$P$9,MATCH('ENUMERACION DE ALOJAMIENTOS'!$B77,Datos!$K$6:$P$6,0),FALSE))</f>
        <v>#N/A</v>
      </c>
      <c r="AF77" s="28" t="e">
        <f t="shared" si="7"/>
        <v>#N/A</v>
      </c>
      <c r="AG77" s="14"/>
      <c r="AH77" s="14" t="s">
        <v>61</v>
      </c>
      <c r="AI77" s="28" t="e">
        <f>IF(AND(COUNTIF(Z77:AD77,"DOBLE")&gt;=1,AH77="DOBLE",$B$20="2 LLAVES"),8,VLOOKUP(AH77,Datos!$K$6:$P$9,MATCH('ENUMERACION DE ALOJAMIENTOS'!$B77,Datos!$K$6:$P$6,0),FALSE))</f>
        <v>#N/A</v>
      </c>
      <c r="AJ77" s="28" t="e">
        <f t="shared" si="8"/>
        <v>#N/A</v>
      </c>
      <c r="AK77" s="14"/>
      <c r="AL77" s="14" t="s">
        <v>61</v>
      </c>
      <c r="AM77" s="28" t="e">
        <f>IF(AND(COUNTIF(Z77:AH77,"DOBLE")&gt;=1,AL77="DOBLE",$B$20="2 LLAVES"),8,VLOOKUP(AL77,Datos!$K$6:$P$9,MATCH('ENUMERACION DE ALOJAMIENTOS'!$B77,Datos!$K$6:$P$6,0),FALSE))</f>
        <v>#N/A</v>
      </c>
      <c r="AN77" s="28" t="e">
        <f t="shared" si="9"/>
        <v>#N/A</v>
      </c>
      <c r="AO77" s="14"/>
      <c r="AP77" s="14" t="s">
        <v>61</v>
      </c>
      <c r="AQ77" s="28" t="e">
        <f>IF(AND(COUNTIF(Z77:AL77,"DOBLE")&gt;=1,AP77="DOBLE",$B$20="2 LLAVES"),8,VLOOKUP(AP77,Datos!$K$6:$P$9,MATCH('ENUMERACION DE ALOJAMIENTOS'!$B77,Datos!$K$6:$P$6,0),FALSE))</f>
        <v>#N/A</v>
      </c>
      <c r="AR77" s="28" t="e">
        <f t="shared" si="10"/>
        <v>#N/A</v>
      </c>
      <c r="AS77" s="14"/>
      <c r="AT77" s="49">
        <f t="shared" si="11"/>
        <v>0</v>
      </c>
      <c r="AU77" s="33">
        <v>0</v>
      </c>
      <c r="AV77" s="28" t="e">
        <f>IF(((VLOOKUP($AV$19,Datos!$K$6:$P$9,MATCH('ENUMERACION DE ALOJAMIENTOS'!$B77,Datos!$K$6:$P$6,0),FALSE))*AT77)&lt;10,10,((VLOOKUP($AV$19,Datos!$K$6:$P$9,MATCH('ENUMERACION DE ALOJAMIENTOS'!$B77,Datos!$K$6:$P$6,0),FALSE))*AT77))</f>
        <v>#N/A</v>
      </c>
      <c r="AW77" s="28" t="e">
        <f>VLOOKUP($AW$19,Datos!$K$6:$P$10,MATCH('ENUMERACION DE ALOJAMIENTOS'!$B77,Datos!$K$6:$P$6,0),FALSE)</f>
        <v>#N/A</v>
      </c>
      <c r="AX77" s="28" t="str">
        <f t="shared" si="12"/>
        <v/>
      </c>
      <c r="AY77" s="28" t="str">
        <f t="shared" si="13"/>
        <v/>
      </c>
      <c r="AZ77" s="28">
        <f t="shared" si="14"/>
        <v>0</v>
      </c>
      <c r="BA77" s="51">
        <f t="shared" si="15"/>
        <v>0</v>
      </c>
      <c r="BB77" s="52" t="s">
        <v>65</v>
      </c>
      <c r="BC77" s="46" t="s">
        <v>4</v>
      </c>
      <c r="BD77" s="47" t="str">
        <f t="shared" si="16"/>
        <v/>
      </c>
      <c r="BE77" s="46" t="s">
        <v>4</v>
      </c>
      <c r="BF77" s="47" t="str">
        <f t="shared" si="17"/>
        <v/>
      </c>
      <c r="BG77" s="46" t="s">
        <v>4</v>
      </c>
      <c r="BH77" s="43" t="str">
        <f t="shared" si="18"/>
        <v>Seleccione Categoría</v>
      </c>
      <c r="BI77" s="43"/>
      <c r="BJ77" s="6" t="str">
        <f t="shared" si="19"/>
        <v/>
      </c>
    </row>
    <row r="78" spans="1:62" ht="30" x14ac:dyDescent="0.25">
      <c r="A78" s="13" t="s">
        <v>61</v>
      </c>
      <c r="B78" s="15" t="s">
        <v>62</v>
      </c>
      <c r="C78" s="9" t="s">
        <v>63</v>
      </c>
      <c r="D78" s="10" t="str">
        <f t="shared" si="20"/>
        <v>XX</v>
      </c>
      <c r="E78" s="13"/>
      <c r="F78" s="22" t="s">
        <v>64</v>
      </c>
      <c r="G78" s="24">
        <f>IFERROR(VLOOKUP('ENUMERACION DE ALOJAMIENTOS'!F78,Datos!$A$1:$B$47,2,FALSE),"")</f>
        <v>0</v>
      </c>
      <c r="H78" s="22"/>
      <c r="I78" s="26" t="str">
        <f>IFERROR(VLOOKUP('ENUMERACION DE ALOJAMIENTOS'!H78,Datos!$D$2:$F$1070,3,FALSE),"")</f>
        <v/>
      </c>
      <c r="J78" s="13"/>
      <c r="K78" s="14"/>
      <c r="L78" s="14"/>
      <c r="M78" s="14"/>
      <c r="N78" s="14"/>
      <c r="O78" s="14"/>
      <c r="P78" s="14"/>
      <c r="Q78" s="14"/>
      <c r="R78" s="28" t="str">
        <f t="shared" si="2"/>
        <v/>
      </c>
      <c r="S78" s="28" t="str">
        <f t="shared" si="3"/>
        <v/>
      </c>
      <c r="T78" s="14" t="s">
        <v>4</v>
      </c>
      <c r="U78" s="14"/>
      <c r="V78" s="14"/>
      <c r="W78" s="28" t="e">
        <f>VLOOKUP($W$18,Datos!$K$6:$P$11,MATCH('ENUMERACION DE ALOJAMIENTOS'!B78,Datos!$K$6:$P$6,0),FALSE)</f>
        <v>#N/A</v>
      </c>
      <c r="X78" s="28" t="e">
        <f t="shared" si="4"/>
        <v>#N/A</v>
      </c>
      <c r="Y78" s="28">
        <f t="shared" si="5"/>
        <v>0</v>
      </c>
      <c r="Z78" s="14" t="s">
        <v>61</v>
      </c>
      <c r="AA78" s="28" t="e">
        <f>VLOOKUP(Z78,Datos!$K$6:$P$9,MATCH('ENUMERACION DE ALOJAMIENTOS'!$B78,Datos!$K$6:$P$6,0),FALSE)</f>
        <v>#N/A</v>
      </c>
      <c r="AB78" s="28" t="e">
        <f t="shared" si="6"/>
        <v>#N/A</v>
      </c>
      <c r="AC78" s="14"/>
      <c r="AD78" s="14" t="s">
        <v>61</v>
      </c>
      <c r="AE78" s="28" t="e">
        <f>IF(AND(AD78="DOBLE",Z78="DOBLE",B78="2 LLAVES"),8,VLOOKUP(AD78,Datos!$K$6:$P$9,MATCH('ENUMERACION DE ALOJAMIENTOS'!$B78,Datos!$K$6:$P$6,0),FALSE))</f>
        <v>#N/A</v>
      </c>
      <c r="AF78" s="28" t="e">
        <f t="shared" si="7"/>
        <v>#N/A</v>
      </c>
      <c r="AG78" s="14"/>
      <c r="AH78" s="14" t="s">
        <v>61</v>
      </c>
      <c r="AI78" s="28" t="e">
        <f>IF(AND(COUNTIF(Z78:AD78,"DOBLE")&gt;=1,AH78="DOBLE",$B$20="2 LLAVES"),8,VLOOKUP(AH78,Datos!$K$6:$P$9,MATCH('ENUMERACION DE ALOJAMIENTOS'!$B78,Datos!$K$6:$P$6,0),FALSE))</f>
        <v>#N/A</v>
      </c>
      <c r="AJ78" s="28" t="e">
        <f t="shared" si="8"/>
        <v>#N/A</v>
      </c>
      <c r="AK78" s="14"/>
      <c r="AL78" s="14" t="s">
        <v>61</v>
      </c>
      <c r="AM78" s="28" t="e">
        <f>IF(AND(COUNTIF(Z78:AH78,"DOBLE")&gt;=1,AL78="DOBLE",$B$20="2 LLAVES"),8,VLOOKUP(AL78,Datos!$K$6:$P$9,MATCH('ENUMERACION DE ALOJAMIENTOS'!$B78,Datos!$K$6:$P$6,0),FALSE))</f>
        <v>#N/A</v>
      </c>
      <c r="AN78" s="28" t="e">
        <f t="shared" si="9"/>
        <v>#N/A</v>
      </c>
      <c r="AO78" s="14"/>
      <c r="AP78" s="14" t="s">
        <v>61</v>
      </c>
      <c r="AQ78" s="28" t="e">
        <f>IF(AND(COUNTIF(Z78:AL78,"DOBLE")&gt;=1,AP78="DOBLE",$B$20="2 LLAVES"),8,VLOOKUP(AP78,Datos!$K$6:$P$9,MATCH('ENUMERACION DE ALOJAMIENTOS'!$B78,Datos!$K$6:$P$6,0),FALSE))</f>
        <v>#N/A</v>
      </c>
      <c r="AR78" s="28" t="e">
        <f t="shared" si="10"/>
        <v>#N/A</v>
      </c>
      <c r="AS78" s="14"/>
      <c r="AT78" s="49">
        <f t="shared" si="11"/>
        <v>0</v>
      </c>
      <c r="AU78" s="33">
        <v>0</v>
      </c>
      <c r="AV78" s="28" t="e">
        <f>IF(((VLOOKUP($AV$19,Datos!$K$6:$P$9,MATCH('ENUMERACION DE ALOJAMIENTOS'!$B78,Datos!$K$6:$P$6,0),FALSE))*AT78)&lt;10,10,((VLOOKUP($AV$19,Datos!$K$6:$P$9,MATCH('ENUMERACION DE ALOJAMIENTOS'!$B78,Datos!$K$6:$P$6,0),FALSE))*AT78))</f>
        <v>#N/A</v>
      </c>
      <c r="AW78" s="28" t="e">
        <f>VLOOKUP($AW$19,Datos!$K$6:$P$10,MATCH('ENUMERACION DE ALOJAMIENTOS'!$B78,Datos!$K$6:$P$6,0),FALSE)</f>
        <v>#N/A</v>
      </c>
      <c r="AX78" s="28" t="str">
        <f t="shared" si="12"/>
        <v/>
      </c>
      <c r="AY78" s="28" t="str">
        <f t="shared" si="13"/>
        <v/>
      </c>
      <c r="AZ78" s="28">
        <f t="shared" si="14"/>
        <v>0</v>
      </c>
      <c r="BA78" s="51">
        <f t="shared" si="15"/>
        <v>0</v>
      </c>
      <c r="BB78" s="52" t="s">
        <v>65</v>
      </c>
      <c r="BC78" s="46" t="s">
        <v>4</v>
      </c>
      <c r="BD78" s="47" t="str">
        <f t="shared" si="16"/>
        <v/>
      </c>
      <c r="BE78" s="46" t="s">
        <v>4</v>
      </c>
      <c r="BF78" s="47" t="str">
        <f t="shared" si="17"/>
        <v/>
      </c>
      <c r="BG78" s="46" t="s">
        <v>4</v>
      </c>
      <c r="BH78" s="43" t="str">
        <f t="shared" si="18"/>
        <v>Seleccione Categoría</v>
      </c>
      <c r="BI78" s="43"/>
      <c r="BJ78" s="6" t="str">
        <f t="shared" si="19"/>
        <v/>
      </c>
    </row>
    <row r="79" spans="1:62" ht="30" x14ac:dyDescent="0.25">
      <c r="A79" s="13" t="s">
        <v>61</v>
      </c>
      <c r="B79" s="15" t="s">
        <v>62</v>
      </c>
      <c r="C79" s="9" t="s">
        <v>63</v>
      </c>
      <c r="D79" s="10" t="str">
        <f t="shared" si="20"/>
        <v>XX</v>
      </c>
      <c r="E79" s="13"/>
      <c r="F79" s="22" t="s">
        <v>64</v>
      </c>
      <c r="G79" s="24">
        <f>IFERROR(VLOOKUP('ENUMERACION DE ALOJAMIENTOS'!F79,Datos!$A$1:$B$47,2,FALSE),"")</f>
        <v>0</v>
      </c>
      <c r="H79" s="22"/>
      <c r="I79" s="26" t="str">
        <f>IFERROR(VLOOKUP('ENUMERACION DE ALOJAMIENTOS'!H79,Datos!$D$2:$F$1070,3,FALSE),"")</f>
        <v/>
      </c>
      <c r="J79" s="13"/>
      <c r="K79" s="14"/>
      <c r="L79" s="14"/>
      <c r="M79" s="14"/>
      <c r="N79" s="14"/>
      <c r="O79" s="14"/>
      <c r="P79" s="14"/>
      <c r="Q79" s="14"/>
      <c r="R79" s="28" t="str">
        <f t="shared" si="2"/>
        <v/>
      </c>
      <c r="S79" s="28" t="str">
        <f t="shared" si="3"/>
        <v/>
      </c>
      <c r="T79" s="14" t="s">
        <v>4</v>
      </c>
      <c r="U79" s="14"/>
      <c r="V79" s="14"/>
      <c r="W79" s="28" t="e">
        <f>VLOOKUP($W$18,Datos!$K$6:$P$11,MATCH('ENUMERACION DE ALOJAMIENTOS'!B79,Datos!$K$6:$P$6,0),FALSE)</f>
        <v>#N/A</v>
      </c>
      <c r="X79" s="28" t="e">
        <f t="shared" si="4"/>
        <v>#N/A</v>
      </c>
      <c r="Y79" s="28">
        <f t="shared" si="5"/>
        <v>0</v>
      </c>
      <c r="Z79" s="14" t="s">
        <v>61</v>
      </c>
      <c r="AA79" s="28" t="e">
        <f>VLOOKUP(Z79,Datos!$K$6:$P$9,MATCH('ENUMERACION DE ALOJAMIENTOS'!$B79,Datos!$K$6:$P$6,0),FALSE)</f>
        <v>#N/A</v>
      </c>
      <c r="AB79" s="28" t="e">
        <f t="shared" si="6"/>
        <v>#N/A</v>
      </c>
      <c r="AC79" s="14"/>
      <c r="AD79" s="14" t="s">
        <v>61</v>
      </c>
      <c r="AE79" s="28" t="e">
        <f>IF(AND(AD79="DOBLE",Z79="DOBLE",B79="2 LLAVES"),8,VLOOKUP(AD79,Datos!$K$6:$P$9,MATCH('ENUMERACION DE ALOJAMIENTOS'!$B79,Datos!$K$6:$P$6,0),FALSE))</f>
        <v>#N/A</v>
      </c>
      <c r="AF79" s="28" t="e">
        <f t="shared" si="7"/>
        <v>#N/A</v>
      </c>
      <c r="AG79" s="14"/>
      <c r="AH79" s="14" t="s">
        <v>61</v>
      </c>
      <c r="AI79" s="28" t="e">
        <f>IF(AND(COUNTIF(Z79:AD79,"DOBLE")&gt;=1,AH79="DOBLE",$B$20="2 LLAVES"),8,VLOOKUP(AH79,Datos!$K$6:$P$9,MATCH('ENUMERACION DE ALOJAMIENTOS'!$B79,Datos!$K$6:$P$6,0),FALSE))</f>
        <v>#N/A</v>
      </c>
      <c r="AJ79" s="28" t="e">
        <f t="shared" si="8"/>
        <v>#N/A</v>
      </c>
      <c r="AK79" s="14"/>
      <c r="AL79" s="14" t="s">
        <v>61</v>
      </c>
      <c r="AM79" s="28" t="e">
        <f>IF(AND(COUNTIF(Z79:AH79,"DOBLE")&gt;=1,AL79="DOBLE",$B$20="2 LLAVES"),8,VLOOKUP(AL79,Datos!$K$6:$P$9,MATCH('ENUMERACION DE ALOJAMIENTOS'!$B79,Datos!$K$6:$P$6,0),FALSE))</f>
        <v>#N/A</v>
      </c>
      <c r="AN79" s="28" t="e">
        <f t="shared" si="9"/>
        <v>#N/A</v>
      </c>
      <c r="AO79" s="14"/>
      <c r="AP79" s="14" t="s">
        <v>61</v>
      </c>
      <c r="AQ79" s="28" t="e">
        <f>IF(AND(COUNTIF(Z79:AL79,"DOBLE")&gt;=1,AP79="DOBLE",$B$20="2 LLAVES"),8,VLOOKUP(AP79,Datos!$K$6:$P$9,MATCH('ENUMERACION DE ALOJAMIENTOS'!$B79,Datos!$K$6:$P$6,0),FALSE))</f>
        <v>#N/A</v>
      </c>
      <c r="AR79" s="28" t="e">
        <f t="shared" si="10"/>
        <v>#N/A</v>
      </c>
      <c r="AS79" s="14"/>
      <c r="AT79" s="49">
        <f t="shared" si="11"/>
        <v>0</v>
      </c>
      <c r="AU79" s="33">
        <v>0</v>
      </c>
      <c r="AV79" s="28" t="e">
        <f>IF(((VLOOKUP($AV$19,Datos!$K$6:$P$9,MATCH('ENUMERACION DE ALOJAMIENTOS'!$B79,Datos!$K$6:$P$6,0),FALSE))*AT79)&lt;10,10,((VLOOKUP($AV$19,Datos!$K$6:$P$9,MATCH('ENUMERACION DE ALOJAMIENTOS'!$B79,Datos!$K$6:$P$6,0),FALSE))*AT79))</f>
        <v>#N/A</v>
      </c>
      <c r="AW79" s="28" t="e">
        <f>VLOOKUP($AW$19,Datos!$K$6:$P$10,MATCH('ENUMERACION DE ALOJAMIENTOS'!$B79,Datos!$K$6:$P$6,0),FALSE)</f>
        <v>#N/A</v>
      </c>
      <c r="AX79" s="28" t="str">
        <f t="shared" si="12"/>
        <v/>
      </c>
      <c r="AY79" s="28" t="str">
        <f t="shared" si="13"/>
        <v/>
      </c>
      <c r="AZ79" s="28">
        <f t="shared" si="14"/>
        <v>0</v>
      </c>
      <c r="BA79" s="51">
        <f t="shared" si="15"/>
        <v>0</v>
      </c>
      <c r="BB79" s="52" t="s">
        <v>65</v>
      </c>
      <c r="BC79" s="46" t="s">
        <v>4</v>
      </c>
      <c r="BD79" s="47" t="str">
        <f t="shared" si="16"/>
        <v/>
      </c>
      <c r="BE79" s="46" t="s">
        <v>4</v>
      </c>
      <c r="BF79" s="47" t="str">
        <f t="shared" si="17"/>
        <v/>
      </c>
      <c r="BG79" s="46" t="s">
        <v>4</v>
      </c>
      <c r="BH79" s="43" t="str">
        <f t="shared" si="18"/>
        <v>Seleccione Categoría</v>
      </c>
      <c r="BI79" s="43"/>
      <c r="BJ79" s="6" t="str">
        <f t="shared" si="19"/>
        <v/>
      </c>
    </row>
    <row r="80" spans="1:62" ht="30" x14ac:dyDescent="0.25">
      <c r="A80" s="13" t="s">
        <v>61</v>
      </c>
      <c r="B80" s="15" t="s">
        <v>62</v>
      </c>
      <c r="C80" s="9" t="s">
        <v>63</v>
      </c>
      <c r="D80" s="10" t="str">
        <f t="shared" si="20"/>
        <v>XX</v>
      </c>
      <c r="E80" s="13"/>
      <c r="F80" s="22" t="s">
        <v>64</v>
      </c>
      <c r="G80" s="24">
        <f>IFERROR(VLOOKUP('ENUMERACION DE ALOJAMIENTOS'!F80,Datos!$A$1:$B$47,2,FALSE),"")</f>
        <v>0</v>
      </c>
      <c r="H80" s="22"/>
      <c r="I80" s="26" t="str">
        <f>IFERROR(VLOOKUP('ENUMERACION DE ALOJAMIENTOS'!H80,Datos!$D$2:$F$1070,3,FALSE),"")</f>
        <v/>
      </c>
      <c r="J80" s="13"/>
      <c r="K80" s="14"/>
      <c r="L80" s="14"/>
      <c r="M80" s="14"/>
      <c r="N80" s="14"/>
      <c r="O80" s="14"/>
      <c r="P80" s="14"/>
      <c r="Q80" s="14"/>
      <c r="R80" s="28" t="str">
        <f t="shared" si="2"/>
        <v/>
      </c>
      <c r="S80" s="28" t="str">
        <f t="shared" si="3"/>
        <v/>
      </c>
      <c r="T80" s="14" t="s">
        <v>4</v>
      </c>
      <c r="U80" s="14"/>
      <c r="V80" s="14"/>
      <c r="W80" s="28" t="e">
        <f>VLOOKUP($W$18,Datos!$K$6:$P$11,MATCH('ENUMERACION DE ALOJAMIENTOS'!B80,Datos!$K$6:$P$6,0),FALSE)</f>
        <v>#N/A</v>
      </c>
      <c r="X80" s="28" t="e">
        <f t="shared" si="4"/>
        <v>#N/A</v>
      </c>
      <c r="Y80" s="28">
        <f t="shared" si="5"/>
        <v>0</v>
      </c>
      <c r="Z80" s="14" t="s">
        <v>61</v>
      </c>
      <c r="AA80" s="28" t="e">
        <f>VLOOKUP(Z80,Datos!$K$6:$P$9,MATCH('ENUMERACION DE ALOJAMIENTOS'!$B80,Datos!$K$6:$P$6,0),FALSE)</f>
        <v>#N/A</v>
      </c>
      <c r="AB80" s="28" t="e">
        <f t="shared" si="6"/>
        <v>#N/A</v>
      </c>
      <c r="AC80" s="14"/>
      <c r="AD80" s="14" t="s">
        <v>61</v>
      </c>
      <c r="AE80" s="28" t="e">
        <f>IF(AND(AD80="DOBLE",Z80="DOBLE",B80="2 LLAVES"),8,VLOOKUP(AD80,Datos!$K$6:$P$9,MATCH('ENUMERACION DE ALOJAMIENTOS'!$B80,Datos!$K$6:$P$6,0),FALSE))</f>
        <v>#N/A</v>
      </c>
      <c r="AF80" s="28" t="e">
        <f t="shared" si="7"/>
        <v>#N/A</v>
      </c>
      <c r="AG80" s="14"/>
      <c r="AH80" s="14" t="s">
        <v>61</v>
      </c>
      <c r="AI80" s="28" t="e">
        <f>IF(AND(COUNTIF(Z80:AD80,"DOBLE")&gt;=1,AH80="DOBLE",$B$20="2 LLAVES"),8,VLOOKUP(AH80,Datos!$K$6:$P$9,MATCH('ENUMERACION DE ALOJAMIENTOS'!$B80,Datos!$K$6:$P$6,0),FALSE))</f>
        <v>#N/A</v>
      </c>
      <c r="AJ80" s="28" t="e">
        <f t="shared" si="8"/>
        <v>#N/A</v>
      </c>
      <c r="AK80" s="14"/>
      <c r="AL80" s="14" t="s">
        <v>61</v>
      </c>
      <c r="AM80" s="28" t="e">
        <f>IF(AND(COUNTIF(Z80:AH80,"DOBLE")&gt;=1,AL80="DOBLE",$B$20="2 LLAVES"),8,VLOOKUP(AL80,Datos!$K$6:$P$9,MATCH('ENUMERACION DE ALOJAMIENTOS'!$B80,Datos!$K$6:$P$6,0),FALSE))</f>
        <v>#N/A</v>
      </c>
      <c r="AN80" s="28" t="e">
        <f t="shared" si="9"/>
        <v>#N/A</v>
      </c>
      <c r="AO80" s="14"/>
      <c r="AP80" s="14" t="s">
        <v>61</v>
      </c>
      <c r="AQ80" s="28" t="e">
        <f>IF(AND(COUNTIF(Z80:AL80,"DOBLE")&gt;=1,AP80="DOBLE",$B$20="2 LLAVES"),8,VLOOKUP(AP80,Datos!$K$6:$P$9,MATCH('ENUMERACION DE ALOJAMIENTOS'!$B80,Datos!$K$6:$P$6,0),FALSE))</f>
        <v>#N/A</v>
      </c>
      <c r="AR80" s="28" t="e">
        <f t="shared" si="10"/>
        <v>#N/A</v>
      </c>
      <c r="AS80" s="14"/>
      <c r="AT80" s="49">
        <f t="shared" si="11"/>
        <v>0</v>
      </c>
      <c r="AU80" s="33">
        <v>0</v>
      </c>
      <c r="AV80" s="28" t="e">
        <f>IF(((VLOOKUP($AV$19,Datos!$K$6:$P$9,MATCH('ENUMERACION DE ALOJAMIENTOS'!$B80,Datos!$K$6:$P$6,0),FALSE))*AT80)&lt;10,10,((VLOOKUP($AV$19,Datos!$K$6:$P$9,MATCH('ENUMERACION DE ALOJAMIENTOS'!$B80,Datos!$K$6:$P$6,0),FALSE))*AT80))</f>
        <v>#N/A</v>
      </c>
      <c r="AW80" s="28" t="e">
        <f>VLOOKUP($AW$19,Datos!$K$6:$P$10,MATCH('ENUMERACION DE ALOJAMIENTOS'!$B80,Datos!$K$6:$P$6,0),FALSE)</f>
        <v>#N/A</v>
      </c>
      <c r="AX80" s="28" t="str">
        <f t="shared" si="12"/>
        <v/>
      </c>
      <c r="AY80" s="28" t="str">
        <f t="shared" si="13"/>
        <v/>
      </c>
      <c r="AZ80" s="28">
        <f t="shared" si="14"/>
        <v>0</v>
      </c>
      <c r="BA80" s="51">
        <f t="shared" si="15"/>
        <v>0</v>
      </c>
      <c r="BB80" s="52" t="s">
        <v>65</v>
      </c>
      <c r="BC80" s="46" t="s">
        <v>4</v>
      </c>
      <c r="BD80" s="47" t="str">
        <f t="shared" si="16"/>
        <v/>
      </c>
      <c r="BE80" s="46" t="s">
        <v>4</v>
      </c>
      <c r="BF80" s="47" t="str">
        <f t="shared" si="17"/>
        <v/>
      </c>
      <c r="BG80" s="46" t="s">
        <v>4</v>
      </c>
      <c r="BH80" s="43" t="str">
        <f t="shared" si="18"/>
        <v>Seleccione Categoría</v>
      </c>
      <c r="BI80" s="43"/>
      <c r="BJ80" s="6" t="str">
        <f t="shared" si="19"/>
        <v/>
      </c>
    </row>
    <row r="81" spans="1:62" ht="30" x14ac:dyDescent="0.25">
      <c r="A81" s="13" t="s">
        <v>61</v>
      </c>
      <c r="B81" s="15" t="s">
        <v>62</v>
      </c>
      <c r="C81" s="9" t="s">
        <v>63</v>
      </c>
      <c r="D81" s="10" t="str">
        <f t="shared" si="20"/>
        <v>XX</v>
      </c>
      <c r="E81" s="13"/>
      <c r="F81" s="22" t="s">
        <v>64</v>
      </c>
      <c r="G81" s="24">
        <f>IFERROR(VLOOKUP('ENUMERACION DE ALOJAMIENTOS'!F81,Datos!$A$1:$B$47,2,FALSE),"")</f>
        <v>0</v>
      </c>
      <c r="H81" s="22"/>
      <c r="I81" s="26" t="str">
        <f>IFERROR(VLOOKUP('ENUMERACION DE ALOJAMIENTOS'!H81,Datos!$D$2:$F$1070,3,FALSE),"")</f>
        <v/>
      </c>
      <c r="J81" s="13"/>
      <c r="K81" s="14"/>
      <c r="L81" s="14"/>
      <c r="M81" s="14"/>
      <c r="N81" s="14"/>
      <c r="O81" s="14"/>
      <c r="P81" s="14"/>
      <c r="Q81" s="14"/>
      <c r="R81" s="28" t="str">
        <f t="shared" si="2"/>
        <v/>
      </c>
      <c r="S81" s="28" t="str">
        <f t="shared" si="3"/>
        <v/>
      </c>
      <c r="T81" s="14" t="s">
        <v>4</v>
      </c>
      <c r="U81" s="14"/>
      <c r="V81" s="14"/>
      <c r="W81" s="28" t="e">
        <f>VLOOKUP($W$18,Datos!$K$6:$P$11,MATCH('ENUMERACION DE ALOJAMIENTOS'!B81,Datos!$K$6:$P$6,0),FALSE)</f>
        <v>#N/A</v>
      </c>
      <c r="X81" s="28" t="e">
        <f t="shared" si="4"/>
        <v>#N/A</v>
      </c>
      <c r="Y81" s="28">
        <f t="shared" si="5"/>
        <v>0</v>
      </c>
      <c r="Z81" s="14" t="s">
        <v>61</v>
      </c>
      <c r="AA81" s="28" t="e">
        <f>VLOOKUP(Z81,Datos!$K$6:$P$9,MATCH('ENUMERACION DE ALOJAMIENTOS'!$B81,Datos!$K$6:$P$6,0),FALSE)</f>
        <v>#N/A</v>
      </c>
      <c r="AB81" s="28" t="e">
        <f t="shared" si="6"/>
        <v>#N/A</v>
      </c>
      <c r="AC81" s="14"/>
      <c r="AD81" s="14" t="s">
        <v>61</v>
      </c>
      <c r="AE81" s="28" t="e">
        <f>IF(AND(AD81="DOBLE",Z81="DOBLE",B81="2 LLAVES"),8,VLOOKUP(AD81,Datos!$K$6:$P$9,MATCH('ENUMERACION DE ALOJAMIENTOS'!$B81,Datos!$K$6:$P$6,0),FALSE))</f>
        <v>#N/A</v>
      </c>
      <c r="AF81" s="28" t="e">
        <f t="shared" si="7"/>
        <v>#N/A</v>
      </c>
      <c r="AG81" s="14"/>
      <c r="AH81" s="14" t="s">
        <v>61</v>
      </c>
      <c r="AI81" s="28" t="e">
        <f>IF(AND(COUNTIF(Z81:AD81,"DOBLE")&gt;=1,AH81="DOBLE",$B$20="2 LLAVES"),8,VLOOKUP(AH81,Datos!$K$6:$P$9,MATCH('ENUMERACION DE ALOJAMIENTOS'!$B81,Datos!$K$6:$P$6,0),FALSE))</f>
        <v>#N/A</v>
      </c>
      <c r="AJ81" s="28" t="e">
        <f t="shared" si="8"/>
        <v>#N/A</v>
      </c>
      <c r="AK81" s="14"/>
      <c r="AL81" s="14" t="s">
        <v>61</v>
      </c>
      <c r="AM81" s="28" t="e">
        <f>IF(AND(COUNTIF(Z81:AH81,"DOBLE")&gt;=1,AL81="DOBLE",$B$20="2 LLAVES"),8,VLOOKUP(AL81,Datos!$K$6:$P$9,MATCH('ENUMERACION DE ALOJAMIENTOS'!$B81,Datos!$K$6:$P$6,0),FALSE))</f>
        <v>#N/A</v>
      </c>
      <c r="AN81" s="28" t="e">
        <f t="shared" si="9"/>
        <v>#N/A</v>
      </c>
      <c r="AO81" s="14"/>
      <c r="AP81" s="14" t="s">
        <v>61</v>
      </c>
      <c r="AQ81" s="28" t="e">
        <f>IF(AND(COUNTIF(Z81:AL81,"DOBLE")&gt;=1,AP81="DOBLE",$B$20="2 LLAVES"),8,VLOOKUP(AP81,Datos!$K$6:$P$9,MATCH('ENUMERACION DE ALOJAMIENTOS'!$B81,Datos!$K$6:$P$6,0),FALSE))</f>
        <v>#N/A</v>
      </c>
      <c r="AR81" s="28" t="e">
        <f t="shared" si="10"/>
        <v>#N/A</v>
      </c>
      <c r="AS81" s="14"/>
      <c r="AT81" s="49">
        <f t="shared" si="11"/>
        <v>0</v>
      </c>
      <c r="AU81" s="33">
        <v>0</v>
      </c>
      <c r="AV81" s="28" t="e">
        <f>IF(((VLOOKUP($AV$19,Datos!$K$6:$P$9,MATCH('ENUMERACION DE ALOJAMIENTOS'!$B81,Datos!$K$6:$P$6,0),FALSE))*AT81)&lt;10,10,((VLOOKUP($AV$19,Datos!$K$6:$P$9,MATCH('ENUMERACION DE ALOJAMIENTOS'!$B81,Datos!$K$6:$P$6,0),FALSE))*AT81))</f>
        <v>#N/A</v>
      </c>
      <c r="AW81" s="28" t="e">
        <f>VLOOKUP($AW$19,Datos!$K$6:$P$10,MATCH('ENUMERACION DE ALOJAMIENTOS'!$B81,Datos!$K$6:$P$6,0),FALSE)</f>
        <v>#N/A</v>
      </c>
      <c r="AX81" s="28" t="str">
        <f t="shared" si="12"/>
        <v/>
      </c>
      <c r="AY81" s="28" t="str">
        <f t="shared" si="13"/>
        <v/>
      </c>
      <c r="AZ81" s="28">
        <f t="shared" si="14"/>
        <v>0</v>
      </c>
      <c r="BA81" s="51">
        <f t="shared" si="15"/>
        <v>0</v>
      </c>
      <c r="BB81" s="52" t="s">
        <v>65</v>
      </c>
      <c r="BC81" s="46" t="s">
        <v>4</v>
      </c>
      <c r="BD81" s="47" t="str">
        <f t="shared" si="16"/>
        <v/>
      </c>
      <c r="BE81" s="46" t="s">
        <v>4</v>
      </c>
      <c r="BF81" s="47" t="str">
        <f t="shared" si="17"/>
        <v/>
      </c>
      <c r="BG81" s="46" t="s">
        <v>4</v>
      </c>
      <c r="BH81" s="43" t="str">
        <f t="shared" si="18"/>
        <v>Seleccione Categoría</v>
      </c>
      <c r="BI81" s="43"/>
      <c r="BJ81" s="6" t="str">
        <f t="shared" si="19"/>
        <v/>
      </c>
    </row>
    <row r="82" spans="1:62" ht="30" x14ac:dyDescent="0.25">
      <c r="A82" s="13" t="s">
        <v>61</v>
      </c>
      <c r="B82" s="15" t="s">
        <v>62</v>
      </c>
      <c r="C82" s="9" t="s">
        <v>63</v>
      </c>
      <c r="D82" s="10" t="str">
        <f t="shared" si="20"/>
        <v>XX</v>
      </c>
      <c r="E82" s="13"/>
      <c r="F82" s="22" t="s">
        <v>64</v>
      </c>
      <c r="G82" s="24">
        <f>IFERROR(VLOOKUP('ENUMERACION DE ALOJAMIENTOS'!F82,Datos!$A$1:$B$47,2,FALSE),"")</f>
        <v>0</v>
      </c>
      <c r="H82" s="22"/>
      <c r="I82" s="26" t="str">
        <f>IFERROR(VLOOKUP('ENUMERACION DE ALOJAMIENTOS'!H82,Datos!$D$2:$F$1070,3,FALSE),"")</f>
        <v/>
      </c>
      <c r="J82" s="13"/>
      <c r="K82" s="14"/>
      <c r="L82" s="14"/>
      <c r="M82" s="14"/>
      <c r="N82" s="14"/>
      <c r="O82" s="14"/>
      <c r="P82" s="14"/>
      <c r="Q82" s="14"/>
      <c r="R82" s="28" t="str">
        <f t="shared" si="2"/>
        <v/>
      </c>
      <c r="S82" s="28" t="str">
        <f t="shared" si="3"/>
        <v/>
      </c>
      <c r="T82" s="14" t="s">
        <v>4</v>
      </c>
      <c r="U82" s="14"/>
      <c r="V82" s="14"/>
      <c r="W82" s="28" t="e">
        <f>VLOOKUP($W$18,Datos!$K$6:$P$11,MATCH('ENUMERACION DE ALOJAMIENTOS'!B82,Datos!$K$6:$P$6,0),FALSE)</f>
        <v>#N/A</v>
      </c>
      <c r="X82" s="28" t="e">
        <f t="shared" si="4"/>
        <v>#N/A</v>
      </c>
      <c r="Y82" s="28">
        <f t="shared" si="5"/>
        <v>0</v>
      </c>
      <c r="Z82" s="14" t="s">
        <v>61</v>
      </c>
      <c r="AA82" s="28" t="e">
        <f>VLOOKUP(Z82,Datos!$K$6:$P$9,MATCH('ENUMERACION DE ALOJAMIENTOS'!$B82,Datos!$K$6:$P$6,0),FALSE)</f>
        <v>#N/A</v>
      </c>
      <c r="AB82" s="28" t="e">
        <f t="shared" si="6"/>
        <v>#N/A</v>
      </c>
      <c r="AC82" s="14"/>
      <c r="AD82" s="14" t="s">
        <v>61</v>
      </c>
      <c r="AE82" s="28" t="e">
        <f>IF(AND(AD82="DOBLE",Z82="DOBLE",B82="2 LLAVES"),8,VLOOKUP(AD82,Datos!$K$6:$P$9,MATCH('ENUMERACION DE ALOJAMIENTOS'!$B82,Datos!$K$6:$P$6,0),FALSE))</f>
        <v>#N/A</v>
      </c>
      <c r="AF82" s="28" t="e">
        <f t="shared" si="7"/>
        <v>#N/A</v>
      </c>
      <c r="AG82" s="14"/>
      <c r="AH82" s="14" t="s">
        <v>61</v>
      </c>
      <c r="AI82" s="28" t="e">
        <f>IF(AND(COUNTIF(Z82:AD82,"DOBLE")&gt;=1,AH82="DOBLE",$B$20="2 LLAVES"),8,VLOOKUP(AH82,Datos!$K$6:$P$9,MATCH('ENUMERACION DE ALOJAMIENTOS'!$B82,Datos!$K$6:$P$6,0),FALSE))</f>
        <v>#N/A</v>
      </c>
      <c r="AJ82" s="28" t="e">
        <f t="shared" si="8"/>
        <v>#N/A</v>
      </c>
      <c r="AK82" s="14"/>
      <c r="AL82" s="14" t="s">
        <v>61</v>
      </c>
      <c r="AM82" s="28" t="e">
        <f>IF(AND(COUNTIF(Z82:AH82,"DOBLE")&gt;=1,AL82="DOBLE",$B$20="2 LLAVES"),8,VLOOKUP(AL82,Datos!$K$6:$P$9,MATCH('ENUMERACION DE ALOJAMIENTOS'!$B82,Datos!$K$6:$P$6,0),FALSE))</f>
        <v>#N/A</v>
      </c>
      <c r="AN82" s="28" t="e">
        <f t="shared" si="9"/>
        <v>#N/A</v>
      </c>
      <c r="AO82" s="14"/>
      <c r="AP82" s="14" t="s">
        <v>61</v>
      </c>
      <c r="AQ82" s="28" t="e">
        <f>IF(AND(COUNTIF(Z82:AL82,"DOBLE")&gt;=1,AP82="DOBLE",$B$20="2 LLAVES"),8,VLOOKUP(AP82,Datos!$K$6:$P$9,MATCH('ENUMERACION DE ALOJAMIENTOS'!$B82,Datos!$K$6:$P$6,0),FALSE))</f>
        <v>#N/A</v>
      </c>
      <c r="AR82" s="28" t="e">
        <f t="shared" si="10"/>
        <v>#N/A</v>
      </c>
      <c r="AS82" s="14"/>
      <c r="AT82" s="49">
        <f t="shared" si="11"/>
        <v>0</v>
      </c>
      <c r="AU82" s="33">
        <v>0</v>
      </c>
      <c r="AV82" s="28" t="e">
        <f>IF(((VLOOKUP($AV$19,Datos!$K$6:$P$9,MATCH('ENUMERACION DE ALOJAMIENTOS'!$B82,Datos!$K$6:$P$6,0),FALSE))*AT82)&lt;10,10,((VLOOKUP($AV$19,Datos!$K$6:$P$9,MATCH('ENUMERACION DE ALOJAMIENTOS'!$B82,Datos!$K$6:$P$6,0),FALSE))*AT82))</f>
        <v>#N/A</v>
      </c>
      <c r="AW82" s="28" t="e">
        <f>VLOOKUP($AW$19,Datos!$K$6:$P$10,MATCH('ENUMERACION DE ALOJAMIENTOS'!$B82,Datos!$K$6:$P$6,0),FALSE)</f>
        <v>#N/A</v>
      </c>
      <c r="AX82" s="28" t="str">
        <f t="shared" si="12"/>
        <v/>
      </c>
      <c r="AY82" s="28" t="str">
        <f t="shared" si="13"/>
        <v/>
      </c>
      <c r="AZ82" s="28">
        <f t="shared" si="14"/>
        <v>0</v>
      </c>
      <c r="BA82" s="51">
        <f t="shared" si="15"/>
        <v>0</v>
      </c>
      <c r="BB82" s="52" t="s">
        <v>65</v>
      </c>
      <c r="BC82" s="46" t="s">
        <v>4</v>
      </c>
      <c r="BD82" s="47" t="str">
        <f t="shared" si="16"/>
        <v/>
      </c>
      <c r="BE82" s="46" t="s">
        <v>4</v>
      </c>
      <c r="BF82" s="47" t="str">
        <f t="shared" si="17"/>
        <v/>
      </c>
      <c r="BG82" s="46" t="s">
        <v>4</v>
      </c>
      <c r="BH82" s="43" t="str">
        <f t="shared" si="18"/>
        <v>Seleccione Categoría</v>
      </c>
      <c r="BI82" s="43"/>
      <c r="BJ82" s="6" t="str">
        <f t="shared" si="19"/>
        <v/>
      </c>
    </row>
    <row r="83" spans="1:62" ht="30" x14ac:dyDescent="0.25">
      <c r="A83" s="13" t="s">
        <v>61</v>
      </c>
      <c r="B83" s="15" t="s">
        <v>62</v>
      </c>
      <c r="C83" s="9" t="s">
        <v>63</v>
      </c>
      <c r="D83" s="10" t="str">
        <f t="shared" si="20"/>
        <v>XX</v>
      </c>
      <c r="E83" s="13"/>
      <c r="F83" s="22" t="s">
        <v>64</v>
      </c>
      <c r="G83" s="24">
        <f>IFERROR(VLOOKUP('ENUMERACION DE ALOJAMIENTOS'!F83,Datos!$A$1:$B$47,2,FALSE),"")</f>
        <v>0</v>
      </c>
      <c r="H83" s="22"/>
      <c r="I83" s="26" t="str">
        <f>IFERROR(VLOOKUP('ENUMERACION DE ALOJAMIENTOS'!H83,Datos!$D$2:$F$1070,3,FALSE),"")</f>
        <v/>
      </c>
      <c r="J83" s="13"/>
      <c r="K83" s="14"/>
      <c r="L83" s="14"/>
      <c r="M83" s="14"/>
      <c r="N83" s="14"/>
      <c r="O83" s="14"/>
      <c r="P83" s="14"/>
      <c r="Q83" s="14"/>
      <c r="R83" s="28" t="str">
        <f t="shared" si="2"/>
        <v/>
      </c>
      <c r="S83" s="28" t="str">
        <f t="shared" si="3"/>
        <v/>
      </c>
      <c r="T83" s="14" t="s">
        <v>4</v>
      </c>
      <c r="U83" s="14"/>
      <c r="V83" s="14"/>
      <c r="W83" s="28" t="e">
        <f>VLOOKUP($W$18,Datos!$K$6:$P$11,MATCH('ENUMERACION DE ALOJAMIENTOS'!B83,Datos!$K$6:$P$6,0),FALSE)</f>
        <v>#N/A</v>
      </c>
      <c r="X83" s="28" t="e">
        <f t="shared" si="4"/>
        <v>#N/A</v>
      </c>
      <c r="Y83" s="28">
        <f t="shared" si="5"/>
        <v>0</v>
      </c>
      <c r="Z83" s="14" t="s">
        <v>61</v>
      </c>
      <c r="AA83" s="28" t="e">
        <f>VLOOKUP(Z83,Datos!$K$6:$P$9,MATCH('ENUMERACION DE ALOJAMIENTOS'!$B83,Datos!$K$6:$P$6,0),FALSE)</f>
        <v>#N/A</v>
      </c>
      <c r="AB83" s="28" t="e">
        <f t="shared" si="6"/>
        <v>#N/A</v>
      </c>
      <c r="AC83" s="14"/>
      <c r="AD83" s="14" t="s">
        <v>61</v>
      </c>
      <c r="AE83" s="28" t="e">
        <f>IF(AND(AD83="DOBLE",Z83="DOBLE",B83="2 LLAVES"),8,VLOOKUP(AD83,Datos!$K$6:$P$9,MATCH('ENUMERACION DE ALOJAMIENTOS'!$B83,Datos!$K$6:$P$6,0),FALSE))</f>
        <v>#N/A</v>
      </c>
      <c r="AF83" s="28" t="e">
        <f t="shared" si="7"/>
        <v>#N/A</v>
      </c>
      <c r="AG83" s="14"/>
      <c r="AH83" s="14" t="s">
        <v>61</v>
      </c>
      <c r="AI83" s="28" t="e">
        <f>IF(AND(COUNTIF(Z83:AD83,"DOBLE")&gt;=1,AH83="DOBLE",$B$20="2 LLAVES"),8,VLOOKUP(AH83,Datos!$K$6:$P$9,MATCH('ENUMERACION DE ALOJAMIENTOS'!$B83,Datos!$K$6:$P$6,0),FALSE))</f>
        <v>#N/A</v>
      </c>
      <c r="AJ83" s="28" t="e">
        <f t="shared" si="8"/>
        <v>#N/A</v>
      </c>
      <c r="AK83" s="14"/>
      <c r="AL83" s="14" t="s">
        <v>61</v>
      </c>
      <c r="AM83" s="28" t="e">
        <f>IF(AND(COUNTIF(Z83:AH83,"DOBLE")&gt;=1,AL83="DOBLE",$B$20="2 LLAVES"),8,VLOOKUP(AL83,Datos!$K$6:$P$9,MATCH('ENUMERACION DE ALOJAMIENTOS'!$B83,Datos!$K$6:$P$6,0),FALSE))</f>
        <v>#N/A</v>
      </c>
      <c r="AN83" s="28" t="e">
        <f t="shared" si="9"/>
        <v>#N/A</v>
      </c>
      <c r="AO83" s="14"/>
      <c r="AP83" s="14" t="s">
        <v>61</v>
      </c>
      <c r="AQ83" s="28" t="e">
        <f>IF(AND(COUNTIF(Z83:AL83,"DOBLE")&gt;=1,AP83="DOBLE",$B$20="2 LLAVES"),8,VLOOKUP(AP83,Datos!$K$6:$P$9,MATCH('ENUMERACION DE ALOJAMIENTOS'!$B83,Datos!$K$6:$P$6,0),FALSE))</f>
        <v>#N/A</v>
      </c>
      <c r="AR83" s="28" t="e">
        <f t="shared" si="10"/>
        <v>#N/A</v>
      </c>
      <c r="AS83" s="14"/>
      <c r="AT83" s="49">
        <f t="shared" si="11"/>
        <v>0</v>
      </c>
      <c r="AU83" s="33">
        <v>0</v>
      </c>
      <c r="AV83" s="28" t="e">
        <f>IF(((VLOOKUP($AV$19,Datos!$K$6:$P$9,MATCH('ENUMERACION DE ALOJAMIENTOS'!$B83,Datos!$K$6:$P$6,0),FALSE))*AT83)&lt;10,10,((VLOOKUP($AV$19,Datos!$K$6:$P$9,MATCH('ENUMERACION DE ALOJAMIENTOS'!$B83,Datos!$K$6:$P$6,0),FALSE))*AT83))</f>
        <v>#N/A</v>
      </c>
      <c r="AW83" s="28" t="e">
        <f>VLOOKUP($AW$19,Datos!$K$6:$P$10,MATCH('ENUMERACION DE ALOJAMIENTOS'!$B83,Datos!$K$6:$P$6,0),FALSE)</f>
        <v>#N/A</v>
      </c>
      <c r="AX83" s="28" t="str">
        <f t="shared" si="12"/>
        <v/>
      </c>
      <c r="AY83" s="28" t="str">
        <f t="shared" si="13"/>
        <v/>
      </c>
      <c r="AZ83" s="28">
        <f t="shared" si="14"/>
        <v>0</v>
      </c>
      <c r="BA83" s="51">
        <f t="shared" si="15"/>
        <v>0</v>
      </c>
      <c r="BB83" s="52" t="s">
        <v>65</v>
      </c>
      <c r="BC83" s="46" t="s">
        <v>4</v>
      </c>
      <c r="BD83" s="47" t="str">
        <f t="shared" si="16"/>
        <v/>
      </c>
      <c r="BE83" s="46" t="s">
        <v>4</v>
      </c>
      <c r="BF83" s="47" t="str">
        <f t="shared" si="17"/>
        <v/>
      </c>
      <c r="BG83" s="46" t="s">
        <v>4</v>
      </c>
      <c r="BH83" s="43" t="str">
        <f t="shared" si="18"/>
        <v>Seleccione Categoría</v>
      </c>
      <c r="BI83" s="43"/>
      <c r="BJ83" s="6" t="str">
        <f t="shared" si="19"/>
        <v/>
      </c>
    </row>
    <row r="84" spans="1:62" ht="30" x14ac:dyDescent="0.25">
      <c r="A84" s="13" t="s">
        <v>61</v>
      </c>
      <c r="B84" s="15" t="s">
        <v>62</v>
      </c>
      <c r="C84" s="9" t="s">
        <v>63</v>
      </c>
      <c r="D84" s="10" t="str">
        <f t="shared" ref="D84:D115" si="21">VLOOKUP(C84,VIA_CODIGO,2,FALSE)</f>
        <v>XX</v>
      </c>
      <c r="E84" s="13"/>
      <c r="F84" s="22" t="s">
        <v>64</v>
      </c>
      <c r="G84" s="24">
        <f>IFERROR(VLOOKUP('ENUMERACION DE ALOJAMIENTOS'!F84,Datos!$A$1:$B$47,2,FALSE),"")</f>
        <v>0</v>
      </c>
      <c r="H84" s="22"/>
      <c r="I84" s="26" t="str">
        <f>IFERROR(VLOOKUP('ENUMERACION DE ALOJAMIENTOS'!H84,Datos!$D$2:$F$1070,3,FALSE),"")</f>
        <v/>
      </c>
      <c r="J84" s="13"/>
      <c r="K84" s="14"/>
      <c r="L84" s="14"/>
      <c r="M84" s="14"/>
      <c r="N84" s="14"/>
      <c r="O84" s="14"/>
      <c r="P84" s="14"/>
      <c r="Q84" s="14"/>
      <c r="R84" s="28" t="str">
        <f t="shared" si="2"/>
        <v/>
      </c>
      <c r="S84" s="28" t="str">
        <f t="shared" si="3"/>
        <v/>
      </c>
      <c r="T84" s="14" t="s">
        <v>4</v>
      </c>
      <c r="U84" s="14"/>
      <c r="V84" s="14"/>
      <c r="W84" s="28" t="e">
        <f>VLOOKUP($W$18,Datos!$K$6:$P$11,MATCH('ENUMERACION DE ALOJAMIENTOS'!B84,Datos!$K$6:$P$6,0),FALSE)</f>
        <v>#N/A</v>
      </c>
      <c r="X84" s="28" t="e">
        <f t="shared" si="4"/>
        <v>#N/A</v>
      </c>
      <c r="Y84" s="28">
        <f t="shared" si="5"/>
        <v>0</v>
      </c>
      <c r="Z84" s="14" t="s">
        <v>61</v>
      </c>
      <c r="AA84" s="28" t="e">
        <f>VLOOKUP(Z84,Datos!$K$6:$P$9,MATCH('ENUMERACION DE ALOJAMIENTOS'!$B84,Datos!$K$6:$P$6,0),FALSE)</f>
        <v>#N/A</v>
      </c>
      <c r="AB84" s="28" t="e">
        <f t="shared" si="6"/>
        <v>#N/A</v>
      </c>
      <c r="AC84" s="14"/>
      <c r="AD84" s="14" t="s">
        <v>61</v>
      </c>
      <c r="AE84" s="28" t="e">
        <f>IF(AND(AD84="DOBLE",Z84="DOBLE",B84="2 LLAVES"),8,VLOOKUP(AD84,Datos!$K$6:$P$9,MATCH('ENUMERACION DE ALOJAMIENTOS'!$B84,Datos!$K$6:$P$6,0),FALSE))</f>
        <v>#N/A</v>
      </c>
      <c r="AF84" s="28" t="e">
        <f t="shared" si="7"/>
        <v>#N/A</v>
      </c>
      <c r="AG84" s="14"/>
      <c r="AH84" s="14" t="s">
        <v>61</v>
      </c>
      <c r="AI84" s="28" t="e">
        <f>IF(AND(COUNTIF(Z84:AD84,"DOBLE")&gt;=1,AH84="DOBLE",$B$20="2 LLAVES"),8,VLOOKUP(AH84,Datos!$K$6:$P$9,MATCH('ENUMERACION DE ALOJAMIENTOS'!$B84,Datos!$K$6:$P$6,0),FALSE))</f>
        <v>#N/A</v>
      </c>
      <c r="AJ84" s="28" t="e">
        <f t="shared" si="8"/>
        <v>#N/A</v>
      </c>
      <c r="AK84" s="14"/>
      <c r="AL84" s="14" t="s">
        <v>61</v>
      </c>
      <c r="AM84" s="28" t="e">
        <f>IF(AND(COUNTIF(Z84:AH84,"DOBLE")&gt;=1,AL84="DOBLE",$B$20="2 LLAVES"),8,VLOOKUP(AL84,Datos!$K$6:$P$9,MATCH('ENUMERACION DE ALOJAMIENTOS'!$B84,Datos!$K$6:$P$6,0),FALSE))</f>
        <v>#N/A</v>
      </c>
      <c r="AN84" s="28" t="e">
        <f t="shared" si="9"/>
        <v>#N/A</v>
      </c>
      <c r="AO84" s="14"/>
      <c r="AP84" s="14" t="s">
        <v>61</v>
      </c>
      <c r="AQ84" s="28" t="e">
        <f>IF(AND(COUNTIF(Z84:AL84,"DOBLE")&gt;=1,AP84="DOBLE",$B$20="2 LLAVES"),8,VLOOKUP(AP84,Datos!$K$6:$P$9,MATCH('ENUMERACION DE ALOJAMIENTOS'!$B84,Datos!$K$6:$P$6,0),FALSE))</f>
        <v>#N/A</v>
      </c>
      <c r="AR84" s="28" t="e">
        <f t="shared" si="10"/>
        <v>#N/A</v>
      </c>
      <c r="AS84" s="14"/>
      <c r="AT84" s="49">
        <f t="shared" si="11"/>
        <v>0</v>
      </c>
      <c r="AU84" s="33">
        <v>0</v>
      </c>
      <c r="AV84" s="28" t="e">
        <f>IF(((VLOOKUP($AV$19,Datos!$K$6:$P$9,MATCH('ENUMERACION DE ALOJAMIENTOS'!$B84,Datos!$K$6:$P$6,0),FALSE))*AT84)&lt;10,10,((VLOOKUP($AV$19,Datos!$K$6:$P$9,MATCH('ENUMERACION DE ALOJAMIENTOS'!$B84,Datos!$K$6:$P$6,0),FALSE))*AT84))</f>
        <v>#N/A</v>
      </c>
      <c r="AW84" s="28" t="e">
        <f>VLOOKUP($AW$19,Datos!$K$6:$P$10,MATCH('ENUMERACION DE ALOJAMIENTOS'!$B84,Datos!$K$6:$P$6,0),FALSE)</f>
        <v>#N/A</v>
      </c>
      <c r="AX84" s="28" t="str">
        <f t="shared" si="12"/>
        <v/>
      </c>
      <c r="AY84" s="28" t="str">
        <f t="shared" si="13"/>
        <v/>
      </c>
      <c r="AZ84" s="28">
        <f t="shared" si="14"/>
        <v>0</v>
      </c>
      <c r="BA84" s="51">
        <f t="shared" si="15"/>
        <v>0</v>
      </c>
      <c r="BB84" s="52" t="s">
        <v>65</v>
      </c>
      <c r="BC84" s="46" t="s">
        <v>4</v>
      </c>
      <c r="BD84" s="47" t="str">
        <f t="shared" si="16"/>
        <v/>
      </c>
      <c r="BE84" s="46" t="s">
        <v>4</v>
      </c>
      <c r="BF84" s="47" t="str">
        <f t="shared" si="17"/>
        <v/>
      </c>
      <c r="BG84" s="46" t="s">
        <v>4</v>
      </c>
      <c r="BH84" s="43" t="str">
        <f t="shared" si="18"/>
        <v>Seleccione Categoría</v>
      </c>
      <c r="BI84" s="43"/>
      <c r="BJ84" s="6" t="str">
        <f t="shared" si="19"/>
        <v/>
      </c>
    </row>
    <row r="85" spans="1:62" ht="30" x14ac:dyDescent="0.25">
      <c r="A85" s="13" t="s">
        <v>61</v>
      </c>
      <c r="B85" s="15" t="s">
        <v>62</v>
      </c>
      <c r="C85" s="9" t="s">
        <v>63</v>
      </c>
      <c r="D85" s="10" t="str">
        <f t="shared" si="21"/>
        <v>XX</v>
      </c>
      <c r="E85" s="13"/>
      <c r="F85" s="22" t="s">
        <v>64</v>
      </c>
      <c r="G85" s="24">
        <f>IFERROR(VLOOKUP('ENUMERACION DE ALOJAMIENTOS'!F85,Datos!$A$1:$B$47,2,FALSE),"")</f>
        <v>0</v>
      </c>
      <c r="H85" s="22"/>
      <c r="I85" s="26" t="str">
        <f>IFERROR(VLOOKUP('ENUMERACION DE ALOJAMIENTOS'!H85,Datos!$D$2:$F$1070,3,FALSE),"")</f>
        <v/>
      </c>
      <c r="J85" s="13"/>
      <c r="K85" s="14"/>
      <c r="L85" s="14"/>
      <c r="M85" s="14"/>
      <c r="N85" s="14"/>
      <c r="O85" s="14"/>
      <c r="P85" s="14"/>
      <c r="Q85" s="14"/>
      <c r="R85" s="28" t="str">
        <f t="shared" ref="R85:R148" si="22">IF(OR(B85="3 LLAVES",B85="4 LLAVES",B85="5 LLAVES"),1,IF(B85="2 LLAVES",2,""))</f>
        <v/>
      </c>
      <c r="S85" s="28" t="str">
        <f t="shared" ref="S85:S148" si="23">IF(O85="","",IF(AND(OR(T85="NO",T85="Seleccionar"),R85&lt;=O85),"No cumple",""))</f>
        <v/>
      </c>
      <c r="T85" s="14" t="s">
        <v>4</v>
      </c>
      <c r="U85" s="14"/>
      <c r="V85" s="14"/>
      <c r="W85" s="28" t="e">
        <f>VLOOKUP($W$18,Datos!$K$6:$P$11,MATCH('ENUMERACION DE ALOJAMIENTOS'!B85,Datos!$K$6:$P$6,0),FALSE)</f>
        <v>#N/A</v>
      </c>
      <c r="X85" s="28" t="e">
        <f t="shared" ref="X85:X148" si="24">IF(OR(V85=1,V85=""),W85,(SUM(COUNTIF(Z85:AP85,"INDIVIDUAL"),(COUNTIF(Z85:AP85,"DOBLE"))*2)))</f>
        <v>#N/A</v>
      </c>
      <c r="Y85" s="28">
        <f t="shared" ref="Y85:Y148" si="25">SUM(COUNTIF(Z85:AP85,"INDIVIDUAL"),(COUNTIF(Z85:AP85,"DOBLE"))*2)</f>
        <v>0</v>
      </c>
      <c r="Z85" s="14" t="s">
        <v>61</v>
      </c>
      <c r="AA85" s="28" t="e">
        <f>VLOOKUP(Z85,Datos!$K$6:$P$9,MATCH('ENUMERACION DE ALOJAMIENTOS'!$B85,Datos!$K$6:$P$6,0),FALSE)</f>
        <v>#N/A</v>
      </c>
      <c r="AB85" s="28" t="e">
        <f t="shared" ref="AB85:AB148" si="26">IF(AC85&gt;=AA85,"Cumple","No cumple")</f>
        <v>#N/A</v>
      </c>
      <c r="AC85" s="14"/>
      <c r="AD85" s="14" t="s">
        <v>61</v>
      </c>
      <c r="AE85" s="28" t="e">
        <f>IF(AND(AD85="DOBLE",Z85="DOBLE",B85="2 LLAVES"),8,VLOOKUP(AD85,Datos!$K$6:$P$9,MATCH('ENUMERACION DE ALOJAMIENTOS'!$B85,Datos!$K$6:$P$6,0),FALSE))</f>
        <v>#N/A</v>
      </c>
      <c r="AF85" s="28" t="e">
        <f t="shared" ref="AF85:AF148" si="27">IF(AG85&gt;=AE85,"Cumple","No cumple")</f>
        <v>#N/A</v>
      </c>
      <c r="AG85" s="14"/>
      <c r="AH85" s="14" t="s">
        <v>61</v>
      </c>
      <c r="AI85" s="28" t="e">
        <f>IF(AND(COUNTIF(Z85:AD85,"DOBLE")&gt;=1,AH85="DOBLE",$B$20="2 LLAVES"),8,VLOOKUP(AH85,Datos!$K$6:$P$9,MATCH('ENUMERACION DE ALOJAMIENTOS'!$B85,Datos!$K$6:$P$6,0),FALSE))</f>
        <v>#N/A</v>
      </c>
      <c r="AJ85" s="28" t="e">
        <f t="shared" ref="AJ85:AJ148" si="28">IF(AK85&gt;=AI85,"Cumple","No cumple")</f>
        <v>#N/A</v>
      </c>
      <c r="AK85" s="14"/>
      <c r="AL85" s="14" t="s">
        <v>61</v>
      </c>
      <c r="AM85" s="28" t="e">
        <f>IF(AND(COUNTIF(Z85:AH85,"DOBLE")&gt;=1,AL85="DOBLE",$B$20="2 LLAVES"),8,VLOOKUP(AL85,Datos!$K$6:$P$9,MATCH('ENUMERACION DE ALOJAMIENTOS'!$B85,Datos!$K$6:$P$6,0),FALSE))</f>
        <v>#N/A</v>
      </c>
      <c r="AN85" s="28" t="e">
        <f t="shared" ref="AN85:AN148" si="29">IF(AO85&gt;=AM85,"Cumple","No cumple")</f>
        <v>#N/A</v>
      </c>
      <c r="AO85" s="14"/>
      <c r="AP85" s="14" t="s">
        <v>61</v>
      </c>
      <c r="AQ85" s="28" t="e">
        <f>IF(AND(COUNTIF(Z85:AL85,"DOBLE")&gt;=1,AP85="DOBLE",$B$20="2 LLAVES"),8,VLOOKUP(AP85,Datos!$K$6:$P$9,MATCH('ENUMERACION DE ALOJAMIENTOS'!$B85,Datos!$K$6:$P$6,0),FALSE))</f>
        <v>#N/A</v>
      </c>
      <c r="AR85" s="28" t="e">
        <f t="shared" ref="AR85:AR148" si="30">IF(AS85&gt;=AQ85,"Cumple","No cumple")</f>
        <v>#N/A</v>
      </c>
      <c r="AS85" s="14"/>
      <c r="AT85" s="49">
        <f t="shared" ref="AT85:AT148" si="31">IFERROR(IF(A85="ESTUDIO",BA85,IF(OR(V85=1,V85=""),MIN(Y85,W85),X85)),0)</f>
        <v>0</v>
      </c>
      <c r="AU85" s="33">
        <v>0</v>
      </c>
      <c r="AV85" s="28" t="e">
        <f>IF(((VLOOKUP($AV$19,Datos!$K$6:$P$9,MATCH('ENUMERACION DE ALOJAMIENTOS'!$B85,Datos!$K$6:$P$6,0),FALSE))*AT85)&lt;10,10,((VLOOKUP($AV$19,Datos!$K$6:$P$9,MATCH('ENUMERACION DE ALOJAMIENTOS'!$B85,Datos!$K$6:$P$6,0),FALSE))*AT85))</f>
        <v>#N/A</v>
      </c>
      <c r="AW85" s="28" t="e">
        <f>VLOOKUP($AW$19,Datos!$K$6:$P$10,MATCH('ENUMERACION DE ALOJAMIENTOS'!$B85,Datos!$K$6:$P$6,0),FALSE)</f>
        <v>#N/A</v>
      </c>
      <c r="AX85" s="28" t="str">
        <f t="shared" ref="AX85:AX148" si="32">IF($A85&lt;&gt;"APARTAMENTO","",IF(AU85&lt;AV85,"No cumple",""))</f>
        <v/>
      </c>
      <c r="AY85" s="28" t="str">
        <f t="shared" ref="AY85:AY148" si="33">IF($A85&lt;&gt;"ESTUDIO","",IF(AU85&lt;AW85,"No cumple",""))</f>
        <v/>
      </c>
      <c r="AZ85" s="28">
        <f t="shared" ref="AZ85:AZ148" si="34">IF(A85="ESTUDIO",2,IF(COUNTIF(Z85:AP85,"DOBLE")=1,2,AT85/2))</f>
        <v>0</v>
      </c>
      <c r="BA85" s="51">
        <f t="shared" ref="BA85:BA148" si="35">IFERROR(ROUNDDOWN(AZ85,0),0)</f>
        <v>0</v>
      </c>
      <c r="BB85" s="52" t="s">
        <v>65</v>
      </c>
      <c r="BC85" s="46" t="s">
        <v>4</v>
      </c>
      <c r="BD85" s="47" t="str">
        <f t="shared" ref="BD85:BD148" si="36">IF(AND(BC85="NO",OR(B85="4 LLAVES",B85="5 LLAVES")),"No cumple","")</f>
        <v/>
      </c>
      <c r="BE85" s="46" t="s">
        <v>4</v>
      </c>
      <c r="BF85" s="47" t="str">
        <f t="shared" ref="BF85:BF148" si="37">IF(AND(BE85="NO",$B85="5 LLAVES"),"No cumple","")</f>
        <v/>
      </c>
      <c r="BG85" s="46" t="s">
        <v>4</v>
      </c>
      <c r="BH85" s="43" t="str">
        <f t="shared" ref="BH85:BH148" si="38">IF(COUNTIF(R85:BG85,"No cumple")&gt;0,"NO CLASIFICABLE",B85)</f>
        <v>Seleccione Categoría</v>
      </c>
      <c r="BI85" s="43"/>
      <c r="BJ85" s="6" t="str">
        <f t="shared" ref="BJ85:BJ148" si="39">IF(AND(OR(A85&lt;&gt;"Seleccione Tipo",B85&lt;&gt;"Seleccione Categoría"),BH85="Seleccione Categoría"),"Es obligatorio para su clasificación rellenar TIPO y CATEGORÍA de apartamento","")</f>
        <v/>
      </c>
    </row>
    <row r="86" spans="1:62" ht="30" x14ac:dyDescent="0.25">
      <c r="A86" s="13" t="s">
        <v>61</v>
      </c>
      <c r="B86" s="15" t="s">
        <v>62</v>
      </c>
      <c r="C86" s="9" t="s">
        <v>63</v>
      </c>
      <c r="D86" s="10" t="str">
        <f t="shared" si="21"/>
        <v>XX</v>
      </c>
      <c r="E86" s="13"/>
      <c r="F86" s="22" t="s">
        <v>64</v>
      </c>
      <c r="G86" s="24">
        <f>IFERROR(VLOOKUP('ENUMERACION DE ALOJAMIENTOS'!F86,Datos!$A$1:$B$47,2,FALSE),"")</f>
        <v>0</v>
      </c>
      <c r="H86" s="22"/>
      <c r="I86" s="26" t="str">
        <f>IFERROR(VLOOKUP('ENUMERACION DE ALOJAMIENTOS'!H86,Datos!$D$2:$F$1070,3,FALSE),"")</f>
        <v/>
      </c>
      <c r="J86" s="13"/>
      <c r="K86" s="14"/>
      <c r="L86" s="14"/>
      <c r="M86" s="14"/>
      <c r="N86" s="14"/>
      <c r="O86" s="14"/>
      <c r="P86" s="14"/>
      <c r="Q86" s="14"/>
      <c r="R86" s="28" t="str">
        <f t="shared" si="22"/>
        <v/>
      </c>
      <c r="S86" s="28" t="str">
        <f t="shared" si="23"/>
        <v/>
      </c>
      <c r="T86" s="14" t="s">
        <v>4</v>
      </c>
      <c r="U86" s="14"/>
      <c r="V86" s="14"/>
      <c r="W86" s="28" t="e">
        <f>VLOOKUP($W$18,Datos!$K$6:$P$11,MATCH('ENUMERACION DE ALOJAMIENTOS'!B86,Datos!$K$6:$P$6,0),FALSE)</f>
        <v>#N/A</v>
      </c>
      <c r="X86" s="28" t="e">
        <f t="shared" si="24"/>
        <v>#N/A</v>
      </c>
      <c r="Y86" s="28">
        <f t="shared" si="25"/>
        <v>0</v>
      </c>
      <c r="Z86" s="14" t="s">
        <v>61</v>
      </c>
      <c r="AA86" s="28" t="e">
        <f>VLOOKUP(Z86,Datos!$K$6:$P$9,MATCH('ENUMERACION DE ALOJAMIENTOS'!$B86,Datos!$K$6:$P$6,0),FALSE)</f>
        <v>#N/A</v>
      </c>
      <c r="AB86" s="28" t="e">
        <f t="shared" si="26"/>
        <v>#N/A</v>
      </c>
      <c r="AC86" s="14"/>
      <c r="AD86" s="14" t="s">
        <v>61</v>
      </c>
      <c r="AE86" s="28" t="e">
        <f>IF(AND(AD86="DOBLE",Z86="DOBLE",B86="2 LLAVES"),8,VLOOKUP(AD86,Datos!$K$6:$P$9,MATCH('ENUMERACION DE ALOJAMIENTOS'!$B86,Datos!$K$6:$P$6,0),FALSE))</f>
        <v>#N/A</v>
      </c>
      <c r="AF86" s="28" t="e">
        <f t="shared" si="27"/>
        <v>#N/A</v>
      </c>
      <c r="AG86" s="14"/>
      <c r="AH86" s="14" t="s">
        <v>61</v>
      </c>
      <c r="AI86" s="28" t="e">
        <f>IF(AND(COUNTIF(Z86:AD86,"DOBLE")&gt;=1,AH86="DOBLE",$B$20="2 LLAVES"),8,VLOOKUP(AH86,Datos!$K$6:$P$9,MATCH('ENUMERACION DE ALOJAMIENTOS'!$B86,Datos!$K$6:$P$6,0),FALSE))</f>
        <v>#N/A</v>
      </c>
      <c r="AJ86" s="28" t="e">
        <f t="shared" si="28"/>
        <v>#N/A</v>
      </c>
      <c r="AK86" s="14"/>
      <c r="AL86" s="14" t="s">
        <v>61</v>
      </c>
      <c r="AM86" s="28" t="e">
        <f>IF(AND(COUNTIF(Z86:AH86,"DOBLE")&gt;=1,AL86="DOBLE",$B$20="2 LLAVES"),8,VLOOKUP(AL86,Datos!$K$6:$P$9,MATCH('ENUMERACION DE ALOJAMIENTOS'!$B86,Datos!$K$6:$P$6,0),FALSE))</f>
        <v>#N/A</v>
      </c>
      <c r="AN86" s="28" t="e">
        <f t="shared" si="29"/>
        <v>#N/A</v>
      </c>
      <c r="AO86" s="14"/>
      <c r="AP86" s="14" t="s">
        <v>61</v>
      </c>
      <c r="AQ86" s="28" t="e">
        <f>IF(AND(COUNTIF(Z86:AL86,"DOBLE")&gt;=1,AP86="DOBLE",$B$20="2 LLAVES"),8,VLOOKUP(AP86,Datos!$K$6:$P$9,MATCH('ENUMERACION DE ALOJAMIENTOS'!$B86,Datos!$K$6:$P$6,0),FALSE))</f>
        <v>#N/A</v>
      </c>
      <c r="AR86" s="28" t="e">
        <f t="shared" si="30"/>
        <v>#N/A</v>
      </c>
      <c r="AS86" s="14"/>
      <c r="AT86" s="49">
        <f t="shared" si="31"/>
        <v>0</v>
      </c>
      <c r="AU86" s="33">
        <v>0</v>
      </c>
      <c r="AV86" s="28" t="e">
        <f>IF(((VLOOKUP($AV$19,Datos!$K$6:$P$9,MATCH('ENUMERACION DE ALOJAMIENTOS'!$B86,Datos!$K$6:$P$6,0),FALSE))*AT86)&lt;10,10,((VLOOKUP($AV$19,Datos!$K$6:$P$9,MATCH('ENUMERACION DE ALOJAMIENTOS'!$B86,Datos!$K$6:$P$6,0),FALSE))*AT86))</f>
        <v>#N/A</v>
      </c>
      <c r="AW86" s="28" t="e">
        <f>VLOOKUP($AW$19,Datos!$K$6:$P$10,MATCH('ENUMERACION DE ALOJAMIENTOS'!$B86,Datos!$K$6:$P$6,0),FALSE)</f>
        <v>#N/A</v>
      </c>
      <c r="AX86" s="28" t="str">
        <f t="shared" si="32"/>
        <v/>
      </c>
      <c r="AY86" s="28" t="str">
        <f t="shared" si="33"/>
        <v/>
      </c>
      <c r="AZ86" s="28">
        <f t="shared" si="34"/>
        <v>0</v>
      </c>
      <c r="BA86" s="51">
        <f t="shared" si="35"/>
        <v>0</v>
      </c>
      <c r="BB86" s="52" t="s">
        <v>65</v>
      </c>
      <c r="BC86" s="46" t="s">
        <v>4</v>
      </c>
      <c r="BD86" s="47" t="str">
        <f t="shared" si="36"/>
        <v/>
      </c>
      <c r="BE86" s="46" t="s">
        <v>4</v>
      </c>
      <c r="BF86" s="47" t="str">
        <f t="shared" si="37"/>
        <v/>
      </c>
      <c r="BG86" s="46" t="s">
        <v>4</v>
      </c>
      <c r="BH86" s="43" t="str">
        <f t="shared" si="38"/>
        <v>Seleccione Categoría</v>
      </c>
      <c r="BI86" s="43"/>
      <c r="BJ86" s="6" t="str">
        <f t="shared" si="39"/>
        <v/>
      </c>
    </row>
    <row r="87" spans="1:62" ht="30" x14ac:dyDescent="0.25">
      <c r="A87" s="13" t="s">
        <v>61</v>
      </c>
      <c r="B87" s="15" t="s">
        <v>62</v>
      </c>
      <c r="C87" s="9" t="s">
        <v>63</v>
      </c>
      <c r="D87" s="10" t="str">
        <f t="shared" si="21"/>
        <v>XX</v>
      </c>
      <c r="E87" s="13"/>
      <c r="F87" s="22" t="s">
        <v>64</v>
      </c>
      <c r="G87" s="24">
        <f>IFERROR(VLOOKUP('ENUMERACION DE ALOJAMIENTOS'!F87,Datos!$A$1:$B$47,2,FALSE),"")</f>
        <v>0</v>
      </c>
      <c r="H87" s="22"/>
      <c r="I87" s="26" t="str">
        <f>IFERROR(VLOOKUP('ENUMERACION DE ALOJAMIENTOS'!H87,Datos!$D$2:$F$1070,3,FALSE),"")</f>
        <v/>
      </c>
      <c r="J87" s="13"/>
      <c r="K87" s="14"/>
      <c r="L87" s="14"/>
      <c r="M87" s="14"/>
      <c r="N87" s="14"/>
      <c r="O87" s="14"/>
      <c r="P87" s="14"/>
      <c r="Q87" s="14"/>
      <c r="R87" s="28" t="str">
        <f t="shared" si="22"/>
        <v/>
      </c>
      <c r="S87" s="28" t="str">
        <f t="shared" si="23"/>
        <v/>
      </c>
      <c r="T87" s="14" t="s">
        <v>4</v>
      </c>
      <c r="U87" s="14"/>
      <c r="V87" s="14"/>
      <c r="W87" s="28" t="e">
        <f>VLOOKUP($W$18,Datos!$K$6:$P$11,MATCH('ENUMERACION DE ALOJAMIENTOS'!B87,Datos!$K$6:$P$6,0),FALSE)</f>
        <v>#N/A</v>
      </c>
      <c r="X87" s="28" t="e">
        <f t="shared" si="24"/>
        <v>#N/A</v>
      </c>
      <c r="Y87" s="28">
        <f t="shared" si="25"/>
        <v>0</v>
      </c>
      <c r="Z87" s="14" t="s">
        <v>61</v>
      </c>
      <c r="AA87" s="28" t="e">
        <f>VLOOKUP(Z87,Datos!$K$6:$P$9,MATCH('ENUMERACION DE ALOJAMIENTOS'!$B87,Datos!$K$6:$P$6,0),FALSE)</f>
        <v>#N/A</v>
      </c>
      <c r="AB87" s="28" t="e">
        <f t="shared" si="26"/>
        <v>#N/A</v>
      </c>
      <c r="AC87" s="14"/>
      <c r="AD87" s="14" t="s">
        <v>61</v>
      </c>
      <c r="AE87" s="28" t="e">
        <f>IF(AND(AD87="DOBLE",Z87="DOBLE",B87="2 LLAVES"),8,VLOOKUP(AD87,Datos!$K$6:$P$9,MATCH('ENUMERACION DE ALOJAMIENTOS'!$B87,Datos!$K$6:$P$6,0),FALSE))</f>
        <v>#N/A</v>
      </c>
      <c r="AF87" s="28" t="e">
        <f t="shared" si="27"/>
        <v>#N/A</v>
      </c>
      <c r="AG87" s="14"/>
      <c r="AH87" s="14" t="s">
        <v>61</v>
      </c>
      <c r="AI87" s="28" t="e">
        <f>IF(AND(COUNTIF(Z87:AD87,"DOBLE")&gt;=1,AH87="DOBLE",$B$20="2 LLAVES"),8,VLOOKUP(AH87,Datos!$K$6:$P$9,MATCH('ENUMERACION DE ALOJAMIENTOS'!$B87,Datos!$K$6:$P$6,0),FALSE))</f>
        <v>#N/A</v>
      </c>
      <c r="AJ87" s="28" t="e">
        <f t="shared" si="28"/>
        <v>#N/A</v>
      </c>
      <c r="AK87" s="14"/>
      <c r="AL87" s="14" t="s">
        <v>61</v>
      </c>
      <c r="AM87" s="28" t="e">
        <f>IF(AND(COUNTIF(Z87:AH87,"DOBLE")&gt;=1,AL87="DOBLE",$B$20="2 LLAVES"),8,VLOOKUP(AL87,Datos!$K$6:$P$9,MATCH('ENUMERACION DE ALOJAMIENTOS'!$B87,Datos!$K$6:$P$6,0),FALSE))</f>
        <v>#N/A</v>
      </c>
      <c r="AN87" s="28" t="e">
        <f t="shared" si="29"/>
        <v>#N/A</v>
      </c>
      <c r="AO87" s="14"/>
      <c r="AP87" s="14" t="s">
        <v>61</v>
      </c>
      <c r="AQ87" s="28" t="e">
        <f>IF(AND(COUNTIF(Z87:AL87,"DOBLE")&gt;=1,AP87="DOBLE",$B$20="2 LLAVES"),8,VLOOKUP(AP87,Datos!$K$6:$P$9,MATCH('ENUMERACION DE ALOJAMIENTOS'!$B87,Datos!$K$6:$P$6,0),FALSE))</f>
        <v>#N/A</v>
      </c>
      <c r="AR87" s="28" t="e">
        <f t="shared" si="30"/>
        <v>#N/A</v>
      </c>
      <c r="AS87" s="14"/>
      <c r="AT87" s="49">
        <f t="shared" si="31"/>
        <v>0</v>
      </c>
      <c r="AU87" s="33">
        <v>0</v>
      </c>
      <c r="AV87" s="28" t="e">
        <f>IF(((VLOOKUP($AV$19,Datos!$K$6:$P$9,MATCH('ENUMERACION DE ALOJAMIENTOS'!$B87,Datos!$K$6:$P$6,0),FALSE))*AT87)&lt;10,10,((VLOOKUP($AV$19,Datos!$K$6:$P$9,MATCH('ENUMERACION DE ALOJAMIENTOS'!$B87,Datos!$K$6:$P$6,0),FALSE))*AT87))</f>
        <v>#N/A</v>
      </c>
      <c r="AW87" s="28" t="e">
        <f>VLOOKUP($AW$19,Datos!$K$6:$P$10,MATCH('ENUMERACION DE ALOJAMIENTOS'!$B87,Datos!$K$6:$P$6,0),FALSE)</f>
        <v>#N/A</v>
      </c>
      <c r="AX87" s="28" t="str">
        <f t="shared" si="32"/>
        <v/>
      </c>
      <c r="AY87" s="28" t="str">
        <f t="shared" si="33"/>
        <v/>
      </c>
      <c r="AZ87" s="28">
        <f t="shared" si="34"/>
        <v>0</v>
      </c>
      <c r="BA87" s="51">
        <f t="shared" si="35"/>
        <v>0</v>
      </c>
      <c r="BB87" s="52" t="s">
        <v>65</v>
      </c>
      <c r="BC87" s="46" t="s">
        <v>4</v>
      </c>
      <c r="BD87" s="47" t="str">
        <f t="shared" si="36"/>
        <v/>
      </c>
      <c r="BE87" s="46" t="s">
        <v>4</v>
      </c>
      <c r="BF87" s="47" t="str">
        <f t="shared" si="37"/>
        <v/>
      </c>
      <c r="BG87" s="46" t="s">
        <v>4</v>
      </c>
      <c r="BH87" s="43" t="str">
        <f t="shared" si="38"/>
        <v>Seleccione Categoría</v>
      </c>
      <c r="BI87" s="43"/>
      <c r="BJ87" s="6" t="str">
        <f t="shared" si="39"/>
        <v/>
      </c>
    </row>
    <row r="88" spans="1:62" ht="30" x14ac:dyDescent="0.25">
      <c r="A88" s="13" t="s">
        <v>61</v>
      </c>
      <c r="B88" s="15" t="s">
        <v>62</v>
      </c>
      <c r="C88" s="9" t="s">
        <v>63</v>
      </c>
      <c r="D88" s="10" t="str">
        <f t="shared" si="21"/>
        <v>XX</v>
      </c>
      <c r="E88" s="13"/>
      <c r="F88" s="22" t="s">
        <v>64</v>
      </c>
      <c r="G88" s="24">
        <f>IFERROR(VLOOKUP('ENUMERACION DE ALOJAMIENTOS'!F88,Datos!$A$1:$B$47,2,FALSE),"")</f>
        <v>0</v>
      </c>
      <c r="H88" s="22"/>
      <c r="I88" s="26" t="str">
        <f>IFERROR(VLOOKUP('ENUMERACION DE ALOJAMIENTOS'!H88,Datos!$D$2:$F$1070,3,FALSE),"")</f>
        <v/>
      </c>
      <c r="J88" s="13"/>
      <c r="K88" s="14"/>
      <c r="L88" s="14"/>
      <c r="M88" s="14"/>
      <c r="N88" s="14"/>
      <c r="O88" s="14"/>
      <c r="P88" s="14"/>
      <c r="Q88" s="14"/>
      <c r="R88" s="28" t="str">
        <f t="shared" si="22"/>
        <v/>
      </c>
      <c r="S88" s="28" t="str">
        <f t="shared" si="23"/>
        <v/>
      </c>
      <c r="T88" s="14" t="s">
        <v>4</v>
      </c>
      <c r="U88" s="14"/>
      <c r="V88" s="14"/>
      <c r="W88" s="28" t="e">
        <f>VLOOKUP($W$18,Datos!$K$6:$P$11,MATCH('ENUMERACION DE ALOJAMIENTOS'!B88,Datos!$K$6:$P$6,0),FALSE)</f>
        <v>#N/A</v>
      </c>
      <c r="X88" s="28" t="e">
        <f t="shared" si="24"/>
        <v>#N/A</v>
      </c>
      <c r="Y88" s="28">
        <f t="shared" si="25"/>
        <v>0</v>
      </c>
      <c r="Z88" s="14" t="s">
        <v>61</v>
      </c>
      <c r="AA88" s="28" t="e">
        <f>VLOOKUP(Z88,Datos!$K$6:$P$9,MATCH('ENUMERACION DE ALOJAMIENTOS'!$B88,Datos!$K$6:$P$6,0),FALSE)</f>
        <v>#N/A</v>
      </c>
      <c r="AB88" s="28" t="e">
        <f t="shared" si="26"/>
        <v>#N/A</v>
      </c>
      <c r="AC88" s="14"/>
      <c r="AD88" s="14" t="s">
        <v>61</v>
      </c>
      <c r="AE88" s="28" t="e">
        <f>IF(AND(AD88="DOBLE",Z88="DOBLE",B88="2 LLAVES"),8,VLOOKUP(AD88,Datos!$K$6:$P$9,MATCH('ENUMERACION DE ALOJAMIENTOS'!$B88,Datos!$K$6:$P$6,0),FALSE))</f>
        <v>#N/A</v>
      </c>
      <c r="AF88" s="28" t="e">
        <f t="shared" si="27"/>
        <v>#N/A</v>
      </c>
      <c r="AG88" s="14"/>
      <c r="AH88" s="14" t="s">
        <v>61</v>
      </c>
      <c r="AI88" s="28" t="e">
        <f>IF(AND(COUNTIF(Z88:AD88,"DOBLE")&gt;=1,AH88="DOBLE",$B$20="2 LLAVES"),8,VLOOKUP(AH88,Datos!$K$6:$P$9,MATCH('ENUMERACION DE ALOJAMIENTOS'!$B88,Datos!$K$6:$P$6,0),FALSE))</f>
        <v>#N/A</v>
      </c>
      <c r="AJ88" s="28" t="e">
        <f t="shared" si="28"/>
        <v>#N/A</v>
      </c>
      <c r="AK88" s="14"/>
      <c r="AL88" s="14" t="s">
        <v>61</v>
      </c>
      <c r="AM88" s="28" t="e">
        <f>IF(AND(COUNTIF(Z88:AH88,"DOBLE")&gt;=1,AL88="DOBLE",$B$20="2 LLAVES"),8,VLOOKUP(AL88,Datos!$K$6:$P$9,MATCH('ENUMERACION DE ALOJAMIENTOS'!$B88,Datos!$K$6:$P$6,0),FALSE))</f>
        <v>#N/A</v>
      </c>
      <c r="AN88" s="28" t="e">
        <f t="shared" si="29"/>
        <v>#N/A</v>
      </c>
      <c r="AO88" s="14"/>
      <c r="AP88" s="14" t="s">
        <v>61</v>
      </c>
      <c r="AQ88" s="28" t="e">
        <f>IF(AND(COUNTIF(Z88:AL88,"DOBLE")&gt;=1,AP88="DOBLE",$B$20="2 LLAVES"),8,VLOOKUP(AP88,Datos!$K$6:$P$9,MATCH('ENUMERACION DE ALOJAMIENTOS'!$B88,Datos!$K$6:$P$6,0),FALSE))</f>
        <v>#N/A</v>
      </c>
      <c r="AR88" s="28" t="e">
        <f t="shared" si="30"/>
        <v>#N/A</v>
      </c>
      <c r="AS88" s="14"/>
      <c r="AT88" s="49">
        <f t="shared" si="31"/>
        <v>0</v>
      </c>
      <c r="AU88" s="33">
        <v>0</v>
      </c>
      <c r="AV88" s="28" t="e">
        <f>IF(((VLOOKUP($AV$19,Datos!$K$6:$P$9,MATCH('ENUMERACION DE ALOJAMIENTOS'!$B88,Datos!$K$6:$P$6,0),FALSE))*AT88)&lt;10,10,((VLOOKUP($AV$19,Datos!$K$6:$P$9,MATCH('ENUMERACION DE ALOJAMIENTOS'!$B88,Datos!$K$6:$P$6,0),FALSE))*AT88))</f>
        <v>#N/A</v>
      </c>
      <c r="AW88" s="28" t="e">
        <f>VLOOKUP($AW$19,Datos!$K$6:$P$10,MATCH('ENUMERACION DE ALOJAMIENTOS'!$B88,Datos!$K$6:$P$6,0),FALSE)</f>
        <v>#N/A</v>
      </c>
      <c r="AX88" s="28" t="str">
        <f t="shared" si="32"/>
        <v/>
      </c>
      <c r="AY88" s="28" t="str">
        <f t="shared" si="33"/>
        <v/>
      </c>
      <c r="AZ88" s="28">
        <f t="shared" si="34"/>
        <v>0</v>
      </c>
      <c r="BA88" s="51">
        <f t="shared" si="35"/>
        <v>0</v>
      </c>
      <c r="BB88" s="52" t="s">
        <v>65</v>
      </c>
      <c r="BC88" s="46" t="s">
        <v>4</v>
      </c>
      <c r="BD88" s="47" t="str">
        <f t="shared" si="36"/>
        <v/>
      </c>
      <c r="BE88" s="46" t="s">
        <v>4</v>
      </c>
      <c r="BF88" s="47" t="str">
        <f t="shared" si="37"/>
        <v/>
      </c>
      <c r="BG88" s="46" t="s">
        <v>4</v>
      </c>
      <c r="BH88" s="43" t="str">
        <f t="shared" si="38"/>
        <v>Seleccione Categoría</v>
      </c>
      <c r="BI88" s="43"/>
      <c r="BJ88" s="6" t="str">
        <f t="shared" si="39"/>
        <v/>
      </c>
    </row>
    <row r="89" spans="1:62" ht="30" x14ac:dyDescent="0.25">
      <c r="A89" s="13" t="s">
        <v>61</v>
      </c>
      <c r="B89" s="15" t="s">
        <v>62</v>
      </c>
      <c r="C89" s="9" t="s">
        <v>63</v>
      </c>
      <c r="D89" s="10" t="str">
        <f t="shared" si="21"/>
        <v>XX</v>
      </c>
      <c r="E89" s="13"/>
      <c r="F89" s="22" t="s">
        <v>64</v>
      </c>
      <c r="G89" s="24">
        <f>IFERROR(VLOOKUP('ENUMERACION DE ALOJAMIENTOS'!F89,Datos!$A$1:$B$47,2,FALSE),"")</f>
        <v>0</v>
      </c>
      <c r="H89" s="22"/>
      <c r="I89" s="26" t="str">
        <f>IFERROR(VLOOKUP('ENUMERACION DE ALOJAMIENTOS'!H89,Datos!$D$2:$F$1070,3,FALSE),"")</f>
        <v/>
      </c>
      <c r="J89" s="13"/>
      <c r="K89" s="14"/>
      <c r="L89" s="14"/>
      <c r="M89" s="14"/>
      <c r="N89" s="14"/>
      <c r="O89" s="14"/>
      <c r="P89" s="14"/>
      <c r="Q89" s="14"/>
      <c r="R89" s="28" t="str">
        <f t="shared" si="22"/>
        <v/>
      </c>
      <c r="S89" s="28" t="str">
        <f t="shared" si="23"/>
        <v/>
      </c>
      <c r="T89" s="14" t="s">
        <v>4</v>
      </c>
      <c r="U89" s="14"/>
      <c r="V89" s="14"/>
      <c r="W89" s="28" t="e">
        <f>VLOOKUP($W$18,Datos!$K$6:$P$11,MATCH('ENUMERACION DE ALOJAMIENTOS'!B89,Datos!$K$6:$P$6,0),FALSE)</f>
        <v>#N/A</v>
      </c>
      <c r="X89" s="28" t="e">
        <f t="shared" si="24"/>
        <v>#N/A</v>
      </c>
      <c r="Y89" s="28">
        <f t="shared" si="25"/>
        <v>0</v>
      </c>
      <c r="Z89" s="14" t="s">
        <v>61</v>
      </c>
      <c r="AA89" s="28" t="e">
        <f>VLOOKUP(Z89,Datos!$K$6:$P$9,MATCH('ENUMERACION DE ALOJAMIENTOS'!$B89,Datos!$K$6:$P$6,0),FALSE)</f>
        <v>#N/A</v>
      </c>
      <c r="AB89" s="28" t="e">
        <f t="shared" si="26"/>
        <v>#N/A</v>
      </c>
      <c r="AC89" s="14"/>
      <c r="AD89" s="14" t="s">
        <v>61</v>
      </c>
      <c r="AE89" s="28" t="e">
        <f>IF(AND(AD89="DOBLE",Z89="DOBLE",B89="2 LLAVES"),8,VLOOKUP(AD89,Datos!$K$6:$P$9,MATCH('ENUMERACION DE ALOJAMIENTOS'!$B89,Datos!$K$6:$P$6,0),FALSE))</f>
        <v>#N/A</v>
      </c>
      <c r="AF89" s="28" t="e">
        <f t="shared" si="27"/>
        <v>#N/A</v>
      </c>
      <c r="AG89" s="14"/>
      <c r="AH89" s="14" t="s">
        <v>61</v>
      </c>
      <c r="AI89" s="28" t="e">
        <f>IF(AND(COUNTIF(Z89:AD89,"DOBLE")&gt;=1,AH89="DOBLE",$B$20="2 LLAVES"),8,VLOOKUP(AH89,Datos!$K$6:$P$9,MATCH('ENUMERACION DE ALOJAMIENTOS'!$B89,Datos!$K$6:$P$6,0),FALSE))</f>
        <v>#N/A</v>
      </c>
      <c r="AJ89" s="28" t="e">
        <f t="shared" si="28"/>
        <v>#N/A</v>
      </c>
      <c r="AK89" s="14"/>
      <c r="AL89" s="14" t="s">
        <v>61</v>
      </c>
      <c r="AM89" s="28" t="e">
        <f>IF(AND(COUNTIF(Z89:AH89,"DOBLE")&gt;=1,AL89="DOBLE",$B$20="2 LLAVES"),8,VLOOKUP(AL89,Datos!$K$6:$P$9,MATCH('ENUMERACION DE ALOJAMIENTOS'!$B89,Datos!$K$6:$P$6,0),FALSE))</f>
        <v>#N/A</v>
      </c>
      <c r="AN89" s="28" t="e">
        <f t="shared" si="29"/>
        <v>#N/A</v>
      </c>
      <c r="AO89" s="14"/>
      <c r="AP89" s="14" t="s">
        <v>61</v>
      </c>
      <c r="AQ89" s="28" t="e">
        <f>IF(AND(COUNTIF(Z89:AL89,"DOBLE")&gt;=1,AP89="DOBLE",$B$20="2 LLAVES"),8,VLOOKUP(AP89,Datos!$K$6:$P$9,MATCH('ENUMERACION DE ALOJAMIENTOS'!$B89,Datos!$K$6:$P$6,0),FALSE))</f>
        <v>#N/A</v>
      </c>
      <c r="AR89" s="28" t="e">
        <f t="shared" si="30"/>
        <v>#N/A</v>
      </c>
      <c r="AS89" s="14"/>
      <c r="AT89" s="49">
        <f t="shared" si="31"/>
        <v>0</v>
      </c>
      <c r="AU89" s="33">
        <v>0</v>
      </c>
      <c r="AV89" s="28" t="e">
        <f>IF(((VLOOKUP($AV$19,Datos!$K$6:$P$9,MATCH('ENUMERACION DE ALOJAMIENTOS'!$B89,Datos!$K$6:$P$6,0),FALSE))*AT89)&lt;10,10,((VLOOKUP($AV$19,Datos!$K$6:$P$9,MATCH('ENUMERACION DE ALOJAMIENTOS'!$B89,Datos!$K$6:$P$6,0),FALSE))*AT89))</f>
        <v>#N/A</v>
      </c>
      <c r="AW89" s="28" t="e">
        <f>VLOOKUP($AW$19,Datos!$K$6:$P$10,MATCH('ENUMERACION DE ALOJAMIENTOS'!$B89,Datos!$K$6:$P$6,0),FALSE)</f>
        <v>#N/A</v>
      </c>
      <c r="AX89" s="28" t="str">
        <f t="shared" si="32"/>
        <v/>
      </c>
      <c r="AY89" s="28" t="str">
        <f t="shared" si="33"/>
        <v/>
      </c>
      <c r="AZ89" s="28">
        <f t="shared" si="34"/>
        <v>0</v>
      </c>
      <c r="BA89" s="51">
        <f t="shared" si="35"/>
        <v>0</v>
      </c>
      <c r="BB89" s="52" t="s">
        <v>65</v>
      </c>
      <c r="BC89" s="46" t="s">
        <v>4</v>
      </c>
      <c r="BD89" s="47" t="str">
        <f t="shared" si="36"/>
        <v/>
      </c>
      <c r="BE89" s="46" t="s">
        <v>4</v>
      </c>
      <c r="BF89" s="47" t="str">
        <f t="shared" si="37"/>
        <v/>
      </c>
      <c r="BG89" s="46" t="s">
        <v>4</v>
      </c>
      <c r="BH89" s="43" t="str">
        <f t="shared" si="38"/>
        <v>Seleccione Categoría</v>
      </c>
      <c r="BI89" s="43"/>
      <c r="BJ89" s="6" t="str">
        <f t="shared" si="39"/>
        <v/>
      </c>
    </row>
    <row r="90" spans="1:62" ht="30" x14ac:dyDescent="0.25">
      <c r="A90" s="13" t="s">
        <v>61</v>
      </c>
      <c r="B90" s="15" t="s">
        <v>62</v>
      </c>
      <c r="C90" s="9" t="s">
        <v>63</v>
      </c>
      <c r="D90" s="10" t="str">
        <f t="shared" si="21"/>
        <v>XX</v>
      </c>
      <c r="E90" s="13"/>
      <c r="F90" s="22" t="s">
        <v>64</v>
      </c>
      <c r="G90" s="24">
        <f>IFERROR(VLOOKUP('ENUMERACION DE ALOJAMIENTOS'!F90,Datos!$A$1:$B$47,2,FALSE),"")</f>
        <v>0</v>
      </c>
      <c r="H90" s="22"/>
      <c r="I90" s="26" t="str">
        <f>IFERROR(VLOOKUP('ENUMERACION DE ALOJAMIENTOS'!H90,Datos!$D$2:$F$1070,3,FALSE),"")</f>
        <v/>
      </c>
      <c r="J90" s="13"/>
      <c r="K90" s="14"/>
      <c r="L90" s="14"/>
      <c r="M90" s="14"/>
      <c r="N90" s="14"/>
      <c r="O90" s="14"/>
      <c r="P90" s="14"/>
      <c r="Q90" s="14"/>
      <c r="R90" s="28" t="str">
        <f t="shared" si="22"/>
        <v/>
      </c>
      <c r="S90" s="28" t="str">
        <f t="shared" si="23"/>
        <v/>
      </c>
      <c r="T90" s="14" t="s">
        <v>4</v>
      </c>
      <c r="U90" s="14"/>
      <c r="V90" s="14"/>
      <c r="W90" s="28" t="e">
        <f>VLOOKUP($W$18,Datos!$K$6:$P$11,MATCH('ENUMERACION DE ALOJAMIENTOS'!B90,Datos!$K$6:$P$6,0),FALSE)</f>
        <v>#N/A</v>
      </c>
      <c r="X90" s="28" t="e">
        <f t="shared" si="24"/>
        <v>#N/A</v>
      </c>
      <c r="Y90" s="28">
        <f t="shared" si="25"/>
        <v>0</v>
      </c>
      <c r="Z90" s="14" t="s">
        <v>61</v>
      </c>
      <c r="AA90" s="28" t="e">
        <f>VLOOKUP(Z90,Datos!$K$6:$P$9,MATCH('ENUMERACION DE ALOJAMIENTOS'!$B90,Datos!$K$6:$P$6,0),FALSE)</f>
        <v>#N/A</v>
      </c>
      <c r="AB90" s="28" t="e">
        <f t="shared" si="26"/>
        <v>#N/A</v>
      </c>
      <c r="AC90" s="14"/>
      <c r="AD90" s="14" t="s">
        <v>61</v>
      </c>
      <c r="AE90" s="28" t="e">
        <f>IF(AND(AD90="DOBLE",Z90="DOBLE",B90="2 LLAVES"),8,VLOOKUP(AD90,Datos!$K$6:$P$9,MATCH('ENUMERACION DE ALOJAMIENTOS'!$B90,Datos!$K$6:$P$6,0),FALSE))</f>
        <v>#N/A</v>
      </c>
      <c r="AF90" s="28" t="e">
        <f t="shared" si="27"/>
        <v>#N/A</v>
      </c>
      <c r="AG90" s="14"/>
      <c r="AH90" s="14" t="s">
        <v>61</v>
      </c>
      <c r="AI90" s="28" t="e">
        <f>IF(AND(COUNTIF(Z90:AD90,"DOBLE")&gt;=1,AH90="DOBLE",$B$20="2 LLAVES"),8,VLOOKUP(AH90,Datos!$K$6:$P$9,MATCH('ENUMERACION DE ALOJAMIENTOS'!$B90,Datos!$K$6:$P$6,0),FALSE))</f>
        <v>#N/A</v>
      </c>
      <c r="AJ90" s="28" t="e">
        <f t="shared" si="28"/>
        <v>#N/A</v>
      </c>
      <c r="AK90" s="14"/>
      <c r="AL90" s="14" t="s">
        <v>61</v>
      </c>
      <c r="AM90" s="28" t="e">
        <f>IF(AND(COUNTIF(Z90:AH90,"DOBLE")&gt;=1,AL90="DOBLE",$B$20="2 LLAVES"),8,VLOOKUP(AL90,Datos!$K$6:$P$9,MATCH('ENUMERACION DE ALOJAMIENTOS'!$B90,Datos!$K$6:$P$6,0),FALSE))</f>
        <v>#N/A</v>
      </c>
      <c r="AN90" s="28" t="e">
        <f t="shared" si="29"/>
        <v>#N/A</v>
      </c>
      <c r="AO90" s="14"/>
      <c r="AP90" s="14" t="s">
        <v>61</v>
      </c>
      <c r="AQ90" s="28" t="e">
        <f>IF(AND(COUNTIF(Z90:AL90,"DOBLE")&gt;=1,AP90="DOBLE",$B$20="2 LLAVES"),8,VLOOKUP(AP90,Datos!$K$6:$P$9,MATCH('ENUMERACION DE ALOJAMIENTOS'!$B90,Datos!$K$6:$P$6,0),FALSE))</f>
        <v>#N/A</v>
      </c>
      <c r="AR90" s="28" t="e">
        <f t="shared" si="30"/>
        <v>#N/A</v>
      </c>
      <c r="AS90" s="14"/>
      <c r="AT90" s="49">
        <f t="shared" si="31"/>
        <v>0</v>
      </c>
      <c r="AU90" s="33">
        <v>0</v>
      </c>
      <c r="AV90" s="28" t="e">
        <f>IF(((VLOOKUP($AV$19,Datos!$K$6:$P$9,MATCH('ENUMERACION DE ALOJAMIENTOS'!$B90,Datos!$K$6:$P$6,0),FALSE))*AT90)&lt;10,10,((VLOOKUP($AV$19,Datos!$K$6:$P$9,MATCH('ENUMERACION DE ALOJAMIENTOS'!$B90,Datos!$K$6:$P$6,0),FALSE))*AT90))</f>
        <v>#N/A</v>
      </c>
      <c r="AW90" s="28" t="e">
        <f>VLOOKUP($AW$19,Datos!$K$6:$P$10,MATCH('ENUMERACION DE ALOJAMIENTOS'!$B90,Datos!$K$6:$P$6,0),FALSE)</f>
        <v>#N/A</v>
      </c>
      <c r="AX90" s="28" t="str">
        <f t="shared" si="32"/>
        <v/>
      </c>
      <c r="AY90" s="28" t="str">
        <f t="shared" si="33"/>
        <v/>
      </c>
      <c r="AZ90" s="28">
        <f t="shared" si="34"/>
        <v>0</v>
      </c>
      <c r="BA90" s="51">
        <f t="shared" si="35"/>
        <v>0</v>
      </c>
      <c r="BB90" s="52" t="s">
        <v>65</v>
      </c>
      <c r="BC90" s="46" t="s">
        <v>4</v>
      </c>
      <c r="BD90" s="47" t="str">
        <f t="shared" si="36"/>
        <v/>
      </c>
      <c r="BE90" s="46" t="s">
        <v>4</v>
      </c>
      <c r="BF90" s="47" t="str">
        <f t="shared" si="37"/>
        <v/>
      </c>
      <c r="BG90" s="46" t="s">
        <v>4</v>
      </c>
      <c r="BH90" s="43" t="str">
        <f t="shared" si="38"/>
        <v>Seleccione Categoría</v>
      </c>
      <c r="BI90" s="43"/>
      <c r="BJ90" s="6" t="str">
        <f t="shared" si="39"/>
        <v/>
      </c>
    </row>
    <row r="91" spans="1:62" ht="30" x14ac:dyDescent="0.25">
      <c r="A91" s="13" t="s">
        <v>61</v>
      </c>
      <c r="B91" s="15" t="s">
        <v>62</v>
      </c>
      <c r="C91" s="9" t="s">
        <v>63</v>
      </c>
      <c r="D91" s="10" t="str">
        <f t="shared" si="21"/>
        <v>XX</v>
      </c>
      <c r="E91" s="13"/>
      <c r="F91" s="22" t="s">
        <v>64</v>
      </c>
      <c r="G91" s="24">
        <f>IFERROR(VLOOKUP('ENUMERACION DE ALOJAMIENTOS'!F91,Datos!$A$1:$B$47,2,FALSE),"")</f>
        <v>0</v>
      </c>
      <c r="H91" s="22"/>
      <c r="I91" s="26" t="str">
        <f>IFERROR(VLOOKUP('ENUMERACION DE ALOJAMIENTOS'!H91,Datos!$D$2:$F$1070,3,FALSE),"")</f>
        <v/>
      </c>
      <c r="J91" s="13"/>
      <c r="K91" s="14"/>
      <c r="L91" s="14"/>
      <c r="M91" s="14"/>
      <c r="N91" s="14"/>
      <c r="O91" s="14"/>
      <c r="P91" s="14"/>
      <c r="Q91" s="14"/>
      <c r="R91" s="28" t="str">
        <f t="shared" si="22"/>
        <v/>
      </c>
      <c r="S91" s="28" t="str">
        <f t="shared" si="23"/>
        <v/>
      </c>
      <c r="T91" s="14" t="s">
        <v>4</v>
      </c>
      <c r="U91" s="14"/>
      <c r="V91" s="14"/>
      <c r="W91" s="28" t="e">
        <f>VLOOKUP($W$18,Datos!$K$6:$P$11,MATCH('ENUMERACION DE ALOJAMIENTOS'!B91,Datos!$K$6:$P$6,0),FALSE)</f>
        <v>#N/A</v>
      </c>
      <c r="X91" s="28" t="e">
        <f t="shared" si="24"/>
        <v>#N/A</v>
      </c>
      <c r="Y91" s="28">
        <f t="shared" si="25"/>
        <v>0</v>
      </c>
      <c r="Z91" s="14" t="s">
        <v>61</v>
      </c>
      <c r="AA91" s="28" t="e">
        <f>VLOOKUP(Z91,Datos!$K$6:$P$9,MATCH('ENUMERACION DE ALOJAMIENTOS'!$B91,Datos!$K$6:$P$6,0),FALSE)</f>
        <v>#N/A</v>
      </c>
      <c r="AB91" s="28" t="e">
        <f t="shared" si="26"/>
        <v>#N/A</v>
      </c>
      <c r="AC91" s="14"/>
      <c r="AD91" s="14" t="s">
        <v>61</v>
      </c>
      <c r="AE91" s="28" t="e">
        <f>IF(AND(AD91="DOBLE",Z91="DOBLE",B91="2 LLAVES"),8,VLOOKUP(AD91,Datos!$K$6:$P$9,MATCH('ENUMERACION DE ALOJAMIENTOS'!$B91,Datos!$K$6:$P$6,0),FALSE))</f>
        <v>#N/A</v>
      </c>
      <c r="AF91" s="28" t="e">
        <f t="shared" si="27"/>
        <v>#N/A</v>
      </c>
      <c r="AG91" s="14"/>
      <c r="AH91" s="14" t="s">
        <v>61</v>
      </c>
      <c r="AI91" s="28" t="e">
        <f>IF(AND(COUNTIF(Z91:AD91,"DOBLE")&gt;=1,AH91="DOBLE",$B$20="2 LLAVES"),8,VLOOKUP(AH91,Datos!$K$6:$P$9,MATCH('ENUMERACION DE ALOJAMIENTOS'!$B91,Datos!$K$6:$P$6,0),FALSE))</f>
        <v>#N/A</v>
      </c>
      <c r="AJ91" s="28" t="e">
        <f t="shared" si="28"/>
        <v>#N/A</v>
      </c>
      <c r="AK91" s="14"/>
      <c r="AL91" s="14" t="s">
        <v>61</v>
      </c>
      <c r="AM91" s="28" t="e">
        <f>IF(AND(COUNTIF(Z91:AH91,"DOBLE")&gt;=1,AL91="DOBLE",$B$20="2 LLAVES"),8,VLOOKUP(AL91,Datos!$K$6:$P$9,MATCH('ENUMERACION DE ALOJAMIENTOS'!$B91,Datos!$K$6:$P$6,0),FALSE))</f>
        <v>#N/A</v>
      </c>
      <c r="AN91" s="28" t="e">
        <f t="shared" si="29"/>
        <v>#N/A</v>
      </c>
      <c r="AO91" s="14"/>
      <c r="AP91" s="14" t="s">
        <v>61</v>
      </c>
      <c r="AQ91" s="28" t="e">
        <f>IF(AND(COUNTIF(Z91:AL91,"DOBLE")&gt;=1,AP91="DOBLE",$B$20="2 LLAVES"),8,VLOOKUP(AP91,Datos!$K$6:$P$9,MATCH('ENUMERACION DE ALOJAMIENTOS'!$B91,Datos!$K$6:$P$6,0),FALSE))</f>
        <v>#N/A</v>
      </c>
      <c r="AR91" s="28" t="e">
        <f t="shared" si="30"/>
        <v>#N/A</v>
      </c>
      <c r="AS91" s="14"/>
      <c r="AT91" s="49">
        <f t="shared" si="31"/>
        <v>0</v>
      </c>
      <c r="AU91" s="33">
        <v>0</v>
      </c>
      <c r="AV91" s="28" t="e">
        <f>IF(((VLOOKUP($AV$19,Datos!$K$6:$P$9,MATCH('ENUMERACION DE ALOJAMIENTOS'!$B91,Datos!$K$6:$P$6,0),FALSE))*AT91)&lt;10,10,((VLOOKUP($AV$19,Datos!$K$6:$P$9,MATCH('ENUMERACION DE ALOJAMIENTOS'!$B91,Datos!$K$6:$P$6,0),FALSE))*AT91))</f>
        <v>#N/A</v>
      </c>
      <c r="AW91" s="28" t="e">
        <f>VLOOKUP($AW$19,Datos!$K$6:$P$10,MATCH('ENUMERACION DE ALOJAMIENTOS'!$B91,Datos!$K$6:$P$6,0),FALSE)</f>
        <v>#N/A</v>
      </c>
      <c r="AX91" s="28" t="str">
        <f t="shared" si="32"/>
        <v/>
      </c>
      <c r="AY91" s="28" t="str">
        <f t="shared" si="33"/>
        <v/>
      </c>
      <c r="AZ91" s="28">
        <f t="shared" si="34"/>
        <v>0</v>
      </c>
      <c r="BA91" s="51">
        <f t="shared" si="35"/>
        <v>0</v>
      </c>
      <c r="BB91" s="52" t="s">
        <v>65</v>
      </c>
      <c r="BC91" s="46" t="s">
        <v>4</v>
      </c>
      <c r="BD91" s="47" t="str">
        <f t="shared" si="36"/>
        <v/>
      </c>
      <c r="BE91" s="46" t="s">
        <v>4</v>
      </c>
      <c r="BF91" s="47" t="str">
        <f t="shared" si="37"/>
        <v/>
      </c>
      <c r="BG91" s="46" t="s">
        <v>4</v>
      </c>
      <c r="BH91" s="43" t="str">
        <f t="shared" si="38"/>
        <v>Seleccione Categoría</v>
      </c>
      <c r="BI91" s="43"/>
      <c r="BJ91" s="6" t="str">
        <f t="shared" si="39"/>
        <v/>
      </c>
    </row>
    <row r="92" spans="1:62" ht="30" x14ac:dyDescent="0.25">
      <c r="A92" s="13" t="s">
        <v>61</v>
      </c>
      <c r="B92" s="15" t="s">
        <v>62</v>
      </c>
      <c r="C92" s="9" t="s">
        <v>63</v>
      </c>
      <c r="D92" s="10" t="str">
        <f t="shared" si="21"/>
        <v>XX</v>
      </c>
      <c r="E92" s="13"/>
      <c r="F92" s="22" t="s">
        <v>64</v>
      </c>
      <c r="G92" s="24">
        <f>IFERROR(VLOOKUP('ENUMERACION DE ALOJAMIENTOS'!F92,Datos!$A$1:$B$47,2,FALSE),"")</f>
        <v>0</v>
      </c>
      <c r="H92" s="22"/>
      <c r="I92" s="26" t="str">
        <f>IFERROR(VLOOKUP('ENUMERACION DE ALOJAMIENTOS'!H92,Datos!$D$2:$F$1070,3,FALSE),"")</f>
        <v/>
      </c>
      <c r="J92" s="13"/>
      <c r="K92" s="14"/>
      <c r="L92" s="14"/>
      <c r="M92" s="14"/>
      <c r="N92" s="14"/>
      <c r="O92" s="14"/>
      <c r="P92" s="14"/>
      <c r="Q92" s="14"/>
      <c r="R92" s="28" t="str">
        <f t="shared" si="22"/>
        <v/>
      </c>
      <c r="S92" s="28" t="str">
        <f t="shared" si="23"/>
        <v/>
      </c>
      <c r="T92" s="14" t="s">
        <v>4</v>
      </c>
      <c r="U92" s="14"/>
      <c r="V92" s="14"/>
      <c r="W92" s="28" t="e">
        <f>VLOOKUP($W$18,Datos!$K$6:$P$11,MATCH('ENUMERACION DE ALOJAMIENTOS'!B92,Datos!$K$6:$P$6,0),FALSE)</f>
        <v>#N/A</v>
      </c>
      <c r="X92" s="28" t="e">
        <f t="shared" si="24"/>
        <v>#N/A</v>
      </c>
      <c r="Y92" s="28">
        <f t="shared" si="25"/>
        <v>0</v>
      </c>
      <c r="Z92" s="14" t="s">
        <v>61</v>
      </c>
      <c r="AA92" s="28" t="e">
        <f>VLOOKUP(Z92,Datos!$K$6:$P$9,MATCH('ENUMERACION DE ALOJAMIENTOS'!$B92,Datos!$K$6:$P$6,0),FALSE)</f>
        <v>#N/A</v>
      </c>
      <c r="AB92" s="28" t="e">
        <f t="shared" si="26"/>
        <v>#N/A</v>
      </c>
      <c r="AC92" s="14"/>
      <c r="AD92" s="14" t="s">
        <v>61</v>
      </c>
      <c r="AE92" s="28" t="e">
        <f>IF(AND(AD92="DOBLE",Z92="DOBLE",B92="2 LLAVES"),8,VLOOKUP(AD92,Datos!$K$6:$P$9,MATCH('ENUMERACION DE ALOJAMIENTOS'!$B92,Datos!$K$6:$P$6,0),FALSE))</f>
        <v>#N/A</v>
      </c>
      <c r="AF92" s="28" t="e">
        <f t="shared" si="27"/>
        <v>#N/A</v>
      </c>
      <c r="AG92" s="14"/>
      <c r="AH92" s="14" t="s">
        <v>61</v>
      </c>
      <c r="AI92" s="28" t="e">
        <f>IF(AND(COUNTIF(Z92:AD92,"DOBLE")&gt;=1,AH92="DOBLE",$B$20="2 LLAVES"),8,VLOOKUP(AH92,Datos!$K$6:$P$9,MATCH('ENUMERACION DE ALOJAMIENTOS'!$B92,Datos!$K$6:$P$6,0),FALSE))</f>
        <v>#N/A</v>
      </c>
      <c r="AJ92" s="28" t="e">
        <f t="shared" si="28"/>
        <v>#N/A</v>
      </c>
      <c r="AK92" s="14"/>
      <c r="AL92" s="14" t="s">
        <v>61</v>
      </c>
      <c r="AM92" s="28" t="e">
        <f>IF(AND(COUNTIF(Z92:AH92,"DOBLE")&gt;=1,AL92="DOBLE",$B$20="2 LLAVES"),8,VLOOKUP(AL92,Datos!$K$6:$P$9,MATCH('ENUMERACION DE ALOJAMIENTOS'!$B92,Datos!$K$6:$P$6,0),FALSE))</f>
        <v>#N/A</v>
      </c>
      <c r="AN92" s="28" t="e">
        <f t="shared" si="29"/>
        <v>#N/A</v>
      </c>
      <c r="AO92" s="14"/>
      <c r="AP92" s="14" t="s">
        <v>61</v>
      </c>
      <c r="AQ92" s="28" t="e">
        <f>IF(AND(COUNTIF(Z92:AL92,"DOBLE")&gt;=1,AP92="DOBLE",$B$20="2 LLAVES"),8,VLOOKUP(AP92,Datos!$K$6:$P$9,MATCH('ENUMERACION DE ALOJAMIENTOS'!$B92,Datos!$K$6:$P$6,0),FALSE))</f>
        <v>#N/A</v>
      </c>
      <c r="AR92" s="28" t="e">
        <f t="shared" si="30"/>
        <v>#N/A</v>
      </c>
      <c r="AS92" s="14"/>
      <c r="AT92" s="49">
        <f t="shared" si="31"/>
        <v>0</v>
      </c>
      <c r="AU92" s="33">
        <v>0</v>
      </c>
      <c r="AV92" s="28" t="e">
        <f>IF(((VLOOKUP($AV$19,Datos!$K$6:$P$9,MATCH('ENUMERACION DE ALOJAMIENTOS'!$B92,Datos!$K$6:$P$6,0),FALSE))*AT92)&lt;10,10,((VLOOKUP($AV$19,Datos!$K$6:$P$9,MATCH('ENUMERACION DE ALOJAMIENTOS'!$B92,Datos!$K$6:$P$6,0),FALSE))*AT92))</f>
        <v>#N/A</v>
      </c>
      <c r="AW92" s="28" t="e">
        <f>VLOOKUP($AW$19,Datos!$K$6:$P$10,MATCH('ENUMERACION DE ALOJAMIENTOS'!$B92,Datos!$K$6:$P$6,0),FALSE)</f>
        <v>#N/A</v>
      </c>
      <c r="AX92" s="28" t="str">
        <f t="shared" si="32"/>
        <v/>
      </c>
      <c r="AY92" s="28" t="str">
        <f t="shared" si="33"/>
        <v/>
      </c>
      <c r="AZ92" s="28">
        <f t="shared" si="34"/>
        <v>0</v>
      </c>
      <c r="BA92" s="51">
        <f t="shared" si="35"/>
        <v>0</v>
      </c>
      <c r="BB92" s="52" t="s">
        <v>65</v>
      </c>
      <c r="BC92" s="46" t="s">
        <v>4</v>
      </c>
      <c r="BD92" s="47" t="str">
        <f t="shared" si="36"/>
        <v/>
      </c>
      <c r="BE92" s="46" t="s">
        <v>4</v>
      </c>
      <c r="BF92" s="47" t="str">
        <f t="shared" si="37"/>
        <v/>
      </c>
      <c r="BG92" s="46" t="s">
        <v>4</v>
      </c>
      <c r="BH92" s="43" t="str">
        <f t="shared" si="38"/>
        <v>Seleccione Categoría</v>
      </c>
      <c r="BI92" s="43"/>
      <c r="BJ92" s="6" t="str">
        <f t="shared" si="39"/>
        <v/>
      </c>
    </row>
    <row r="93" spans="1:62" ht="30" x14ac:dyDescent="0.25">
      <c r="A93" s="13" t="s">
        <v>61</v>
      </c>
      <c r="B93" s="15" t="s">
        <v>62</v>
      </c>
      <c r="C93" s="9" t="s">
        <v>63</v>
      </c>
      <c r="D93" s="10" t="str">
        <f t="shared" si="21"/>
        <v>XX</v>
      </c>
      <c r="E93" s="13"/>
      <c r="F93" s="22" t="s">
        <v>64</v>
      </c>
      <c r="G93" s="24">
        <f>IFERROR(VLOOKUP('ENUMERACION DE ALOJAMIENTOS'!F93,Datos!$A$1:$B$47,2,FALSE),"")</f>
        <v>0</v>
      </c>
      <c r="H93" s="22"/>
      <c r="I93" s="26" t="str">
        <f>IFERROR(VLOOKUP('ENUMERACION DE ALOJAMIENTOS'!H93,Datos!$D$2:$F$1070,3,FALSE),"")</f>
        <v/>
      </c>
      <c r="J93" s="13"/>
      <c r="K93" s="14"/>
      <c r="L93" s="14"/>
      <c r="M93" s="14"/>
      <c r="N93" s="14"/>
      <c r="O93" s="14"/>
      <c r="P93" s="14"/>
      <c r="Q93" s="14"/>
      <c r="R93" s="28" t="str">
        <f t="shared" si="22"/>
        <v/>
      </c>
      <c r="S93" s="28" t="str">
        <f t="shared" si="23"/>
        <v/>
      </c>
      <c r="T93" s="14" t="s">
        <v>4</v>
      </c>
      <c r="U93" s="14"/>
      <c r="V93" s="14"/>
      <c r="W93" s="28" t="e">
        <f>VLOOKUP($W$18,Datos!$K$6:$P$11,MATCH('ENUMERACION DE ALOJAMIENTOS'!B93,Datos!$K$6:$P$6,0),FALSE)</f>
        <v>#N/A</v>
      </c>
      <c r="X93" s="28" t="e">
        <f t="shared" si="24"/>
        <v>#N/A</v>
      </c>
      <c r="Y93" s="28">
        <f t="shared" si="25"/>
        <v>0</v>
      </c>
      <c r="Z93" s="14" t="s">
        <v>61</v>
      </c>
      <c r="AA93" s="28" t="e">
        <f>VLOOKUP(Z93,Datos!$K$6:$P$9,MATCH('ENUMERACION DE ALOJAMIENTOS'!$B93,Datos!$K$6:$P$6,0),FALSE)</f>
        <v>#N/A</v>
      </c>
      <c r="AB93" s="28" t="e">
        <f t="shared" si="26"/>
        <v>#N/A</v>
      </c>
      <c r="AC93" s="14"/>
      <c r="AD93" s="14" t="s">
        <v>61</v>
      </c>
      <c r="AE93" s="28" t="e">
        <f>IF(AND(AD93="DOBLE",Z93="DOBLE",B93="2 LLAVES"),8,VLOOKUP(AD93,Datos!$K$6:$P$9,MATCH('ENUMERACION DE ALOJAMIENTOS'!$B93,Datos!$K$6:$P$6,0),FALSE))</f>
        <v>#N/A</v>
      </c>
      <c r="AF93" s="28" t="e">
        <f t="shared" si="27"/>
        <v>#N/A</v>
      </c>
      <c r="AG93" s="14"/>
      <c r="AH93" s="14" t="s">
        <v>61</v>
      </c>
      <c r="AI93" s="28" t="e">
        <f>IF(AND(COUNTIF(Z93:AD93,"DOBLE")&gt;=1,AH93="DOBLE",$B$20="2 LLAVES"),8,VLOOKUP(AH93,Datos!$K$6:$P$9,MATCH('ENUMERACION DE ALOJAMIENTOS'!$B93,Datos!$K$6:$P$6,0),FALSE))</f>
        <v>#N/A</v>
      </c>
      <c r="AJ93" s="28" t="e">
        <f t="shared" si="28"/>
        <v>#N/A</v>
      </c>
      <c r="AK93" s="14"/>
      <c r="AL93" s="14" t="s">
        <v>61</v>
      </c>
      <c r="AM93" s="28" t="e">
        <f>IF(AND(COUNTIF(Z93:AH93,"DOBLE")&gt;=1,AL93="DOBLE",$B$20="2 LLAVES"),8,VLOOKUP(AL93,Datos!$K$6:$P$9,MATCH('ENUMERACION DE ALOJAMIENTOS'!$B93,Datos!$K$6:$P$6,0),FALSE))</f>
        <v>#N/A</v>
      </c>
      <c r="AN93" s="28" t="e">
        <f t="shared" si="29"/>
        <v>#N/A</v>
      </c>
      <c r="AO93" s="14"/>
      <c r="AP93" s="14" t="s">
        <v>61</v>
      </c>
      <c r="AQ93" s="28" t="e">
        <f>IF(AND(COUNTIF(Z93:AL93,"DOBLE")&gt;=1,AP93="DOBLE",$B$20="2 LLAVES"),8,VLOOKUP(AP93,Datos!$K$6:$P$9,MATCH('ENUMERACION DE ALOJAMIENTOS'!$B93,Datos!$K$6:$P$6,0),FALSE))</f>
        <v>#N/A</v>
      </c>
      <c r="AR93" s="28" t="e">
        <f t="shared" si="30"/>
        <v>#N/A</v>
      </c>
      <c r="AS93" s="14"/>
      <c r="AT93" s="49">
        <f t="shared" si="31"/>
        <v>0</v>
      </c>
      <c r="AU93" s="33">
        <v>0</v>
      </c>
      <c r="AV93" s="28" t="e">
        <f>IF(((VLOOKUP($AV$19,Datos!$K$6:$P$9,MATCH('ENUMERACION DE ALOJAMIENTOS'!$B93,Datos!$K$6:$P$6,0),FALSE))*AT93)&lt;10,10,((VLOOKUP($AV$19,Datos!$K$6:$P$9,MATCH('ENUMERACION DE ALOJAMIENTOS'!$B93,Datos!$K$6:$P$6,0),FALSE))*AT93))</f>
        <v>#N/A</v>
      </c>
      <c r="AW93" s="28" t="e">
        <f>VLOOKUP($AW$19,Datos!$K$6:$P$10,MATCH('ENUMERACION DE ALOJAMIENTOS'!$B93,Datos!$K$6:$P$6,0),FALSE)</f>
        <v>#N/A</v>
      </c>
      <c r="AX93" s="28" t="str">
        <f t="shared" si="32"/>
        <v/>
      </c>
      <c r="AY93" s="28" t="str">
        <f t="shared" si="33"/>
        <v/>
      </c>
      <c r="AZ93" s="28">
        <f t="shared" si="34"/>
        <v>0</v>
      </c>
      <c r="BA93" s="51">
        <f t="shared" si="35"/>
        <v>0</v>
      </c>
      <c r="BB93" s="52" t="s">
        <v>65</v>
      </c>
      <c r="BC93" s="46" t="s">
        <v>4</v>
      </c>
      <c r="BD93" s="47" t="str">
        <f t="shared" si="36"/>
        <v/>
      </c>
      <c r="BE93" s="46" t="s">
        <v>4</v>
      </c>
      <c r="BF93" s="47" t="str">
        <f t="shared" si="37"/>
        <v/>
      </c>
      <c r="BG93" s="46" t="s">
        <v>4</v>
      </c>
      <c r="BH93" s="43" t="str">
        <f t="shared" si="38"/>
        <v>Seleccione Categoría</v>
      </c>
      <c r="BI93" s="43"/>
      <c r="BJ93" s="6" t="str">
        <f t="shared" si="39"/>
        <v/>
      </c>
    </row>
    <row r="94" spans="1:62" ht="30" x14ac:dyDescent="0.25">
      <c r="A94" s="13" t="s">
        <v>61</v>
      </c>
      <c r="B94" s="15" t="s">
        <v>62</v>
      </c>
      <c r="C94" s="9" t="s">
        <v>63</v>
      </c>
      <c r="D94" s="10" t="str">
        <f t="shared" si="21"/>
        <v>XX</v>
      </c>
      <c r="E94" s="13"/>
      <c r="F94" s="22" t="s">
        <v>64</v>
      </c>
      <c r="G94" s="24">
        <f>IFERROR(VLOOKUP('ENUMERACION DE ALOJAMIENTOS'!F94,Datos!$A$1:$B$47,2,FALSE),"")</f>
        <v>0</v>
      </c>
      <c r="H94" s="22"/>
      <c r="I94" s="26" t="str">
        <f>IFERROR(VLOOKUP('ENUMERACION DE ALOJAMIENTOS'!H94,Datos!$D$2:$F$1070,3,FALSE),"")</f>
        <v/>
      </c>
      <c r="J94" s="13"/>
      <c r="K94" s="14"/>
      <c r="L94" s="14"/>
      <c r="M94" s="14"/>
      <c r="N94" s="14"/>
      <c r="O94" s="14"/>
      <c r="P94" s="14"/>
      <c r="Q94" s="14"/>
      <c r="R94" s="28" t="str">
        <f t="shared" si="22"/>
        <v/>
      </c>
      <c r="S94" s="28" t="str">
        <f t="shared" si="23"/>
        <v/>
      </c>
      <c r="T94" s="14" t="s">
        <v>4</v>
      </c>
      <c r="U94" s="14"/>
      <c r="V94" s="14"/>
      <c r="W94" s="28" t="e">
        <f>VLOOKUP($W$18,Datos!$K$6:$P$11,MATCH('ENUMERACION DE ALOJAMIENTOS'!B94,Datos!$K$6:$P$6,0),FALSE)</f>
        <v>#N/A</v>
      </c>
      <c r="X94" s="28" t="e">
        <f t="shared" si="24"/>
        <v>#N/A</v>
      </c>
      <c r="Y94" s="28">
        <f t="shared" si="25"/>
        <v>0</v>
      </c>
      <c r="Z94" s="14" t="s">
        <v>61</v>
      </c>
      <c r="AA94" s="28" t="e">
        <f>VLOOKUP(Z94,Datos!$K$6:$P$9,MATCH('ENUMERACION DE ALOJAMIENTOS'!$B94,Datos!$K$6:$P$6,0),FALSE)</f>
        <v>#N/A</v>
      </c>
      <c r="AB94" s="28" t="e">
        <f t="shared" si="26"/>
        <v>#N/A</v>
      </c>
      <c r="AC94" s="14"/>
      <c r="AD94" s="14" t="s">
        <v>61</v>
      </c>
      <c r="AE94" s="28" t="e">
        <f>IF(AND(AD94="DOBLE",Z94="DOBLE",B94="2 LLAVES"),8,VLOOKUP(AD94,Datos!$K$6:$P$9,MATCH('ENUMERACION DE ALOJAMIENTOS'!$B94,Datos!$K$6:$P$6,0),FALSE))</f>
        <v>#N/A</v>
      </c>
      <c r="AF94" s="28" t="e">
        <f t="shared" si="27"/>
        <v>#N/A</v>
      </c>
      <c r="AG94" s="14"/>
      <c r="AH94" s="14" t="s">
        <v>61</v>
      </c>
      <c r="AI94" s="28" t="e">
        <f>IF(AND(COUNTIF(Z94:AD94,"DOBLE")&gt;=1,AH94="DOBLE",$B$20="2 LLAVES"),8,VLOOKUP(AH94,Datos!$K$6:$P$9,MATCH('ENUMERACION DE ALOJAMIENTOS'!$B94,Datos!$K$6:$P$6,0),FALSE))</f>
        <v>#N/A</v>
      </c>
      <c r="AJ94" s="28" t="e">
        <f t="shared" si="28"/>
        <v>#N/A</v>
      </c>
      <c r="AK94" s="14"/>
      <c r="AL94" s="14" t="s">
        <v>61</v>
      </c>
      <c r="AM94" s="28" t="e">
        <f>IF(AND(COUNTIF(Z94:AH94,"DOBLE")&gt;=1,AL94="DOBLE",$B$20="2 LLAVES"),8,VLOOKUP(AL94,Datos!$K$6:$P$9,MATCH('ENUMERACION DE ALOJAMIENTOS'!$B94,Datos!$K$6:$P$6,0),FALSE))</f>
        <v>#N/A</v>
      </c>
      <c r="AN94" s="28" t="e">
        <f t="shared" si="29"/>
        <v>#N/A</v>
      </c>
      <c r="AO94" s="14"/>
      <c r="AP94" s="14" t="s">
        <v>61</v>
      </c>
      <c r="AQ94" s="28" t="e">
        <f>IF(AND(COUNTIF(Z94:AL94,"DOBLE")&gt;=1,AP94="DOBLE",$B$20="2 LLAVES"),8,VLOOKUP(AP94,Datos!$K$6:$P$9,MATCH('ENUMERACION DE ALOJAMIENTOS'!$B94,Datos!$K$6:$P$6,0),FALSE))</f>
        <v>#N/A</v>
      </c>
      <c r="AR94" s="28" t="e">
        <f t="shared" si="30"/>
        <v>#N/A</v>
      </c>
      <c r="AS94" s="14"/>
      <c r="AT94" s="49">
        <f t="shared" si="31"/>
        <v>0</v>
      </c>
      <c r="AU94" s="33">
        <v>0</v>
      </c>
      <c r="AV94" s="28" t="e">
        <f>IF(((VLOOKUP($AV$19,Datos!$K$6:$P$9,MATCH('ENUMERACION DE ALOJAMIENTOS'!$B94,Datos!$K$6:$P$6,0),FALSE))*AT94)&lt;10,10,((VLOOKUP($AV$19,Datos!$K$6:$P$9,MATCH('ENUMERACION DE ALOJAMIENTOS'!$B94,Datos!$K$6:$P$6,0),FALSE))*AT94))</f>
        <v>#N/A</v>
      </c>
      <c r="AW94" s="28" t="e">
        <f>VLOOKUP($AW$19,Datos!$K$6:$P$10,MATCH('ENUMERACION DE ALOJAMIENTOS'!$B94,Datos!$K$6:$P$6,0),FALSE)</f>
        <v>#N/A</v>
      </c>
      <c r="AX94" s="28" t="str">
        <f t="shared" si="32"/>
        <v/>
      </c>
      <c r="AY94" s="28" t="str">
        <f t="shared" si="33"/>
        <v/>
      </c>
      <c r="AZ94" s="28">
        <f t="shared" si="34"/>
        <v>0</v>
      </c>
      <c r="BA94" s="51">
        <f t="shared" si="35"/>
        <v>0</v>
      </c>
      <c r="BB94" s="52" t="s">
        <v>65</v>
      </c>
      <c r="BC94" s="46" t="s">
        <v>4</v>
      </c>
      <c r="BD94" s="47" t="str">
        <f t="shared" si="36"/>
        <v/>
      </c>
      <c r="BE94" s="46" t="s">
        <v>4</v>
      </c>
      <c r="BF94" s="47" t="str">
        <f t="shared" si="37"/>
        <v/>
      </c>
      <c r="BG94" s="46" t="s">
        <v>4</v>
      </c>
      <c r="BH94" s="43" t="str">
        <f t="shared" si="38"/>
        <v>Seleccione Categoría</v>
      </c>
      <c r="BI94" s="43"/>
      <c r="BJ94" s="6" t="str">
        <f t="shared" si="39"/>
        <v/>
      </c>
    </row>
    <row r="95" spans="1:62" ht="30" x14ac:dyDescent="0.25">
      <c r="A95" s="13" t="s">
        <v>61</v>
      </c>
      <c r="B95" s="15" t="s">
        <v>62</v>
      </c>
      <c r="C95" s="9" t="s">
        <v>63</v>
      </c>
      <c r="D95" s="10" t="str">
        <f t="shared" si="21"/>
        <v>XX</v>
      </c>
      <c r="E95" s="13"/>
      <c r="F95" s="22" t="s">
        <v>64</v>
      </c>
      <c r="G95" s="24">
        <f>IFERROR(VLOOKUP('ENUMERACION DE ALOJAMIENTOS'!F95,Datos!$A$1:$B$47,2,FALSE),"")</f>
        <v>0</v>
      </c>
      <c r="H95" s="22"/>
      <c r="I95" s="26" t="str">
        <f>IFERROR(VLOOKUP('ENUMERACION DE ALOJAMIENTOS'!H95,Datos!$D$2:$F$1070,3,FALSE),"")</f>
        <v/>
      </c>
      <c r="J95" s="13"/>
      <c r="K95" s="14"/>
      <c r="L95" s="14"/>
      <c r="M95" s="14"/>
      <c r="N95" s="14"/>
      <c r="O95" s="14"/>
      <c r="P95" s="14"/>
      <c r="Q95" s="14"/>
      <c r="R95" s="28" t="str">
        <f t="shared" si="22"/>
        <v/>
      </c>
      <c r="S95" s="28" t="str">
        <f t="shared" si="23"/>
        <v/>
      </c>
      <c r="T95" s="14" t="s">
        <v>4</v>
      </c>
      <c r="U95" s="14"/>
      <c r="V95" s="14"/>
      <c r="W95" s="28" t="e">
        <f>VLOOKUP($W$18,Datos!$K$6:$P$11,MATCH('ENUMERACION DE ALOJAMIENTOS'!B95,Datos!$K$6:$P$6,0),FALSE)</f>
        <v>#N/A</v>
      </c>
      <c r="X95" s="28" t="e">
        <f t="shared" si="24"/>
        <v>#N/A</v>
      </c>
      <c r="Y95" s="28">
        <f t="shared" si="25"/>
        <v>0</v>
      </c>
      <c r="Z95" s="14" t="s">
        <v>61</v>
      </c>
      <c r="AA95" s="28" t="e">
        <f>VLOOKUP(Z95,Datos!$K$6:$P$9,MATCH('ENUMERACION DE ALOJAMIENTOS'!$B95,Datos!$K$6:$P$6,0),FALSE)</f>
        <v>#N/A</v>
      </c>
      <c r="AB95" s="28" t="e">
        <f t="shared" si="26"/>
        <v>#N/A</v>
      </c>
      <c r="AC95" s="14"/>
      <c r="AD95" s="14" t="s">
        <v>61</v>
      </c>
      <c r="AE95" s="28" t="e">
        <f>IF(AND(AD95="DOBLE",Z95="DOBLE",B95="2 LLAVES"),8,VLOOKUP(AD95,Datos!$K$6:$P$9,MATCH('ENUMERACION DE ALOJAMIENTOS'!$B95,Datos!$K$6:$P$6,0),FALSE))</f>
        <v>#N/A</v>
      </c>
      <c r="AF95" s="28" t="e">
        <f t="shared" si="27"/>
        <v>#N/A</v>
      </c>
      <c r="AG95" s="14"/>
      <c r="AH95" s="14" t="s">
        <v>61</v>
      </c>
      <c r="AI95" s="28" t="e">
        <f>IF(AND(COUNTIF(Z95:AD95,"DOBLE")&gt;=1,AH95="DOBLE",$B$20="2 LLAVES"),8,VLOOKUP(AH95,Datos!$K$6:$P$9,MATCH('ENUMERACION DE ALOJAMIENTOS'!$B95,Datos!$K$6:$P$6,0),FALSE))</f>
        <v>#N/A</v>
      </c>
      <c r="AJ95" s="28" t="e">
        <f t="shared" si="28"/>
        <v>#N/A</v>
      </c>
      <c r="AK95" s="14"/>
      <c r="AL95" s="14" t="s">
        <v>61</v>
      </c>
      <c r="AM95" s="28" t="e">
        <f>IF(AND(COUNTIF(Z95:AH95,"DOBLE")&gt;=1,AL95="DOBLE",$B$20="2 LLAVES"),8,VLOOKUP(AL95,Datos!$K$6:$P$9,MATCH('ENUMERACION DE ALOJAMIENTOS'!$B95,Datos!$K$6:$P$6,0),FALSE))</f>
        <v>#N/A</v>
      </c>
      <c r="AN95" s="28" t="e">
        <f t="shared" si="29"/>
        <v>#N/A</v>
      </c>
      <c r="AO95" s="14"/>
      <c r="AP95" s="14" t="s">
        <v>61</v>
      </c>
      <c r="AQ95" s="28" t="e">
        <f>IF(AND(COUNTIF(Z95:AL95,"DOBLE")&gt;=1,AP95="DOBLE",$B$20="2 LLAVES"),8,VLOOKUP(AP95,Datos!$K$6:$P$9,MATCH('ENUMERACION DE ALOJAMIENTOS'!$B95,Datos!$K$6:$P$6,0),FALSE))</f>
        <v>#N/A</v>
      </c>
      <c r="AR95" s="28" t="e">
        <f t="shared" si="30"/>
        <v>#N/A</v>
      </c>
      <c r="AS95" s="14"/>
      <c r="AT95" s="49">
        <f t="shared" si="31"/>
        <v>0</v>
      </c>
      <c r="AU95" s="33">
        <v>0</v>
      </c>
      <c r="AV95" s="28" t="e">
        <f>IF(((VLOOKUP($AV$19,Datos!$K$6:$P$9,MATCH('ENUMERACION DE ALOJAMIENTOS'!$B95,Datos!$K$6:$P$6,0),FALSE))*AT95)&lt;10,10,((VLOOKUP($AV$19,Datos!$K$6:$P$9,MATCH('ENUMERACION DE ALOJAMIENTOS'!$B95,Datos!$K$6:$P$6,0),FALSE))*AT95))</f>
        <v>#N/A</v>
      </c>
      <c r="AW95" s="28" t="e">
        <f>VLOOKUP($AW$19,Datos!$K$6:$P$10,MATCH('ENUMERACION DE ALOJAMIENTOS'!$B95,Datos!$K$6:$P$6,0),FALSE)</f>
        <v>#N/A</v>
      </c>
      <c r="AX95" s="28" t="str">
        <f t="shared" si="32"/>
        <v/>
      </c>
      <c r="AY95" s="28" t="str">
        <f t="shared" si="33"/>
        <v/>
      </c>
      <c r="AZ95" s="28">
        <f t="shared" si="34"/>
        <v>0</v>
      </c>
      <c r="BA95" s="51">
        <f t="shared" si="35"/>
        <v>0</v>
      </c>
      <c r="BB95" s="52" t="s">
        <v>65</v>
      </c>
      <c r="BC95" s="46" t="s">
        <v>4</v>
      </c>
      <c r="BD95" s="47" t="str">
        <f t="shared" si="36"/>
        <v/>
      </c>
      <c r="BE95" s="46" t="s">
        <v>4</v>
      </c>
      <c r="BF95" s="47" t="str">
        <f t="shared" si="37"/>
        <v/>
      </c>
      <c r="BG95" s="46" t="s">
        <v>4</v>
      </c>
      <c r="BH95" s="43" t="str">
        <f t="shared" si="38"/>
        <v>Seleccione Categoría</v>
      </c>
      <c r="BI95" s="43"/>
      <c r="BJ95" s="6" t="str">
        <f t="shared" si="39"/>
        <v/>
      </c>
    </row>
    <row r="96" spans="1:62" ht="30" x14ac:dyDescent="0.25">
      <c r="A96" s="13" t="s">
        <v>61</v>
      </c>
      <c r="B96" s="15" t="s">
        <v>62</v>
      </c>
      <c r="C96" s="9" t="s">
        <v>63</v>
      </c>
      <c r="D96" s="10" t="str">
        <f t="shared" si="21"/>
        <v>XX</v>
      </c>
      <c r="E96" s="13"/>
      <c r="F96" s="22" t="s">
        <v>64</v>
      </c>
      <c r="G96" s="24">
        <f>IFERROR(VLOOKUP('ENUMERACION DE ALOJAMIENTOS'!F96,Datos!$A$1:$B$47,2,FALSE),"")</f>
        <v>0</v>
      </c>
      <c r="H96" s="22"/>
      <c r="I96" s="26" t="str">
        <f>IFERROR(VLOOKUP('ENUMERACION DE ALOJAMIENTOS'!H96,Datos!$D$2:$F$1070,3,FALSE),"")</f>
        <v/>
      </c>
      <c r="J96" s="13"/>
      <c r="K96" s="14"/>
      <c r="L96" s="14"/>
      <c r="M96" s="14"/>
      <c r="N96" s="14"/>
      <c r="O96" s="14"/>
      <c r="P96" s="14"/>
      <c r="Q96" s="14"/>
      <c r="R96" s="28" t="str">
        <f t="shared" si="22"/>
        <v/>
      </c>
      <c r="S96" s="28" t="str">
        <f t="shared" si="23"/>
        <v/>
      </c>
      <c r="T96" s="14" t="s">
        <v>4</v>
      </c>
      <c r="U96" s="14"/>
      <c r="V96" s="14"/>
      <c r="W96" s="28" t="e">
        <f>VLOOKUP($W$18,Datos!$K$6:$P$11,MATCH('ENUMERACION DE ALOJAMIENTOS'!B96,Datos!$K$6:$P$6,0),FALSE)</f>
        <v>#N/A</v>
      </c>
      <c r="X96" s="28" t="e">
        <f t="shared" si="24"/>
        <v>#N/A</v>
      </c>
      <c r="Y96" s="28">
        <f t="shared" si="25"/>
        <v>0</v>
      </c>
      <c r="Z96" s="14" t="s">
        <v>61</v>
      </c>
      <c r="AA96" s="28" t="e">
        <f>VLOOKUP(Z96,Datos!$K$6:$P$9,MATCH('ENUMERACION DE ALOJAMIENTOS'!$B96,Datos!$K$6:$P$6,0),FALSE)</f>
        <v>#N/A</v>
      </c>
      <c r="AB96" s="28" t="e">
        <f t="shared" si="26"/>
        <v>#N/A</v>
      </c>
      <c r="AC96" s="14"/>
      <c r="AD96" s="14" t="s">
        <v>61</v>
      </c>
      <c r="AE96" s="28" t="e">
        <f>IF(AND(AD96="DOBLE",Z96="DOBLE",B96="2 LLAVES"),8,VLOOKUP(AD96,Datos!$K$6:$P$9,MATCH('ENUMERACION DE ALOJAMIENTOS'!$B96,Datos!$K$6:$P$6,0),FALSE))</f>
        <v>#N/A</v>
      </c>
      <c r="AF96" s="28" t="e">
        <f t="shared" si="27"/>
        <v>#N/A</v>
      </c>
      <c r="AG96" s="14"/>
      <c r="AH96" s="14" t="s">
        <v>61</v>
      </c>
      <c r="AI96" s="28" t="e">
        <f>IF(AND(COUNTIF(Z96:AD96,"DOBLE")&gt;=1,AH96="DOBLE",$B$20="2 LLAVES"),8,VLOOKUP(AH96,Datos!$K$6:$P$9,MATCH('ENUMERACION DE ALOJAMIENTOS'!$B96,Datos!$K$6:$P$6,0),FALSE))</f>
        <v>#N/A</v>
      </c>
      <c r="AJ96" s="28" t="e">
        <f t="shared" si="28"/>
        <v>#N/A</v>
      </c>
      <c r="AK96" s="14"/>
      <c r="AL96" s="14" t="s">
        <v>61</v>
      </c>
      <c r="AM96" s="28" t="e">
        <f>IF(AND(COUNTIF(Z96:AH96,"DOBLE")&gt;=1,AL96="DOBLE",$B$20="2 LLAVES"),8,VLOOKUP(AL96,Datos!$K$6:$P$9,MATCH('ENUMERACION DE ALOJAMIENTOS'!$B96,Datos!$K$6:$P$6,0),FALSE))</f>
        <v>#N/A</v>
      </c>
      <c r="AN96" s="28" t="e">
        <f t="shared" si="29"/>
        <v>#N/A</v>
      </c>
      <c r="AO96" s="14"/>
      <c r="AP96" s="14" t="s">
        <v>61</v>
      </c>
      <c r="AQ96" s="28" t="e">
        <f>IF(AND(COUNTIF(Z96:AL96,"DOBLE")&gt;=1,AP96="DOBLE",$B$20="2 LLAVES"),8,VLOOKUP(AP96,Datos!$K$6:$P$9,MATCH('ENUMERACION DE ALOJAMIENTOS'!$B96,Datos!$K$6:$P$6,0),FALSE))</f>
        <v>#N/A</v>
      </c>
      <c r="AR96" s="28" t="e">
        <f t="shared" si="30"/>
        <v>#N/A</v>
      </c>
      <c r="AS96" s="14"/>
      <c r="AT96" s="49">
        <f t="shared" si="31"/>
        <v>0</v>
      </c>
      <c r="AU96" s="33">
        <v>0</v>
      </c>
      <c r="AV96" s="28" t="e">
        <f>IF(((VLOOKUP($AV$19,Datos!$K$6:$P$9,MATCH('ENUMERACION DE ALOJAMIENTOS'!$B96,Datos!$K$6:$P$6,0),FALSE))*AT96)&lt;10,10,((VLOOKUP($AV$19,Datos!$K$6:$P$9,MATCH('ENUMERACION DE ALOJAMIENTOS'!$B96,Datos!$K$6:$P$6,0),FALSE))*AT96))</f>
        <v>#N/A</v>
      </c>
      <c r="AW96" s="28" t="e">
        <f>VLOOKUP($AW$19,Datos!$K$6:$P$10,MATCH('ENUMERACION DE ALOJAMIENTOS'!$B96,Datos!$K$6:$P$6,0),FALSE)</f>
        <v>#N/A</v>
      </c>
      <c r="AX96" s="28" t="str">
        <f t="shared" si="32"/>
        <v/>
      </c>
      <c r="AY96" s="28" t="str">
        <f t="shared" si="33"/>
        <v/>
      </c>
      <c r="AZ96" s="28">
        <f t="shared" si="34"/>
        <v>0</v>
      </c>
      <c r="BA96" s="51">
        <f t="shared" si="35"/>
        <v>0</v>
      </c>
      <c r="BB96" s="52" t="s">
        <v>65</v>
      </c>
      <c r="BC96" s="46" t="s">
        <v>4</v>
      </c>
      <c r="BD96" s="47" t="str">
        <f t="shared" si="36"/>
        <v/>
      </c>
      <c r="BE96" s="46" t="s">
        <v>4</v>
      </c>
      <c r="BF96" s="47" t="str">
        <f t="shared" si="37"/>
        <v/>
      </c>
      <c r="BG96" s="46" t="s">
        <v>4</v>
      </c>
      <c r="BH96" s="43" t="str">
        <f t="shared" si="38"/>
        <v>Seleccione Categoría</v>
      </c>
      <c r="BI96" s="43"/>
      <c r="BJ96" s="6" t="str">
        <f t="shared" si="39"/>
        <v/>
      </c>
    </row>
    <row r="97" spans="1:62" ht="30" x14ac:dyDescent="0.25">
      <c r="A97" s="13" t="s">
        <v>61</v>
      </c>
      <c r="B97" s="15" t="s">
        <v>62</v>
      </c>
      <c r="C97" s="9" t="s">
        <v>63</v>
      </c>
      <c r="D97" s="10" t="str">
        <f t="shared" si="21"/>
        <v>XX</v>
      </c>
      <c r="E97" s="13"/>
      <c r="F97" s="22" t="s">
        <v>64</v>
      </c>
      <c r="G97" s="24">
        <f>IFERROR(VLOOKUP('ENUMERACION DE ALOJAMIENTOS'!F97,Datos!$A$1:$B$47,2,FALSE),"")</f>
        <v>0</v>
      </c>
      <c r="H97" s="22"/>
      <c r="I97" s="26" t="str">
        <f>IFERROR(VLOOKUP('ENUMERACION DE ALOJAMIENTOS'!H97,Datos!$D$2:$F$1070,3,FALSE),"")</f>
        <v/>
      </c>
      <c r="J97" s="13"/>
      <c r="K97" s="14"/>
      <c r="L97" s="14"/>
      <c r="M97" s="14"/>
      <c r="N97" s="14"/>
      <c r="O97" s="14"/>
      <c r="P97" s="14"/>
      <c r="Q97" s="14"/>
      <c r="R97" s="28" t="str">
        <f t="shared" si="22"/>
        <v/>
      </c>
      <c r="S97" s="28" t="str">
        <f t="shared" si="23"/>
        <v/>
      </c>
      <c r="T97" s="14" t="s">
        <v>4</v>
      </c>
      <c r="U97" s="14"/>
      <c r="V97" s="14"/>
      <c r="W97" s="28" t="e">
        <f>VLOOKUP($W$18,Datos!$K$6:$P$11,MATCH('ENUMERACION DE ALOJAMIENTOS'!B97,Datos!$K$6:$P$6,0),FALSE)</f>
        <v>#N/A</v>
      </c>
      <c r="X97" s="28" t="e">
        <f t="shared" si="24"/>
        <v>#N/A</v>
      </c>
      <c r="Y97" s="28">
        <f t="shared" si="25"/>
        <v>0</v>
      </c>
      <c r="Z97" s="14" t="s">
        <v>61</v>
      </c>
      <c r="AA97" s="28" t="e">
        <f>VLOOKUP(Z97,Datos!$K$6:$P$9,MATCH('ENUMERACION DE ALOJAMIENTOS'!$B97,Datos!$K$6:$P$6,0),FALSE)</f>
        <v>#N/A</v>
      </c>
      <c r="AB97" s="28" t="e">
        <f t="shared" si="26"/>
        <v>#N/A</v>
      </c>
      <c r="AC97" s="14"/>
      <c r="AD97" s="14" t="s">
        <v>61</v>
      </c>
      <c r="AE97" s="28" t="e">
        <f>IF(AND(AD97="DOBLE",Z97="DOBLE",B97="2 LLAVES"),8,VLOOKUP(AD97,Datos!$K$6:$P$9,MATCH('ENUMERACION DE ALOJAMIENTOS'!$B97,Datos!$K$6:$P$6,0),FALSE))</f>
        <v>#N/A</v>
      </c>
      <c r="AF97" s="28" t="e">
        <f t="shared" si="27"/>
        <v>#N/A</v>
      </c>
      <c r="AG97" s="14"/>
      <c r="AH97" s="14" t="s">
        <v>61</v>
      </c>
      <c r="AI97" s="28" t="e">
        <f>IF(AND(COUNTIF(Z97:AD97,"DOBLE")&gt;=1,AH97="DOBLE",$B$20="2 LLAVES"),8,VLOOKUP(AH97,Datos!$K$6:$P$9,MATCH('ENUMERACION DE ALOJAMIENTOS'!$B97,Datos!$K$6:$P$6,0),FALSE))</f>
        <v>#N/A</v>
      </c>
      <c r="AJ97" s="28" t="e">
        <f t="shared" si="28"/>
        <v>#N/A</v>
      </c>
      <c r="AK97" s="14"/>
      <c r="AL97" s="14" t="s">
        <v>61</v>
      </c>
      <c r="AM97" s="28" t="e">
        <f>IF(AND(COUNTIF(Z97:AH97,"DOBLE")&gt;=1,AL97="DOBLE",$B$20="2 LLAVES"),8,VLOOKUP(AL97,Datos!$K$6:$P$9,MATCH('ENUMERACION DE ALOJAMIENTOS'!$B97,Datos!$K$6:$P$6,0),FALSE))</f>
        <v>#N/A</v>
      </c>
      <c r="AN97" s="28" t="e">
        <f t="shared" si="29"/>
        <v>#N/A</v>
      </c>
      <c r="AO97" s="14"/>
      <c r="AP97" s="14" t="s">
        <v>61</v>
      </c>
      <c r="AQ97" s="28" t="e">
        <f>IF(AND(COUNTIF(Z97:AL97,"DOBLE")&gt;=1,AP97="DOBLE",$B$20="2 LLAVES"),8,VLOOKUP(AP97,Datos!$K$6:$P$9,MATCH('ENUMERACION DE ALOJAMIENTOS'!$B97,Datos!$K$6:$P$6,0),FALSE))</f>
        <v>#N/A</v>
      </c>
      <c r="AR97" s="28" t="e">
        <f t="shared" si="30"/>
        <v>#N/A</v>
      </c>
      <c r="AS97" s="14"/>
      <c r="AT97" s="49">
        <f t="shared" si="31"/>
        <v>0</v>
      </c>
      <c r="AU97" s="33">
        <v>0</v>
      </c>
      <c r="AV97" s="28" t="e">
        <f>IF(((VLOOKUP($AV$19,Datos!$K$6:$P$9,MATCH('ENUMERACION DE ALOJAMIENTOS'!$B97,Datos!$K$6:$P$6,0),FALSE))*AT97)&lt;10,10,((VLOOKUP($AV$19,Datos!$K$6:$P$9,MATCH('ENUMERACION DE ALOJAMIENTOS'!$B97,Datos!$K$6:$P$6,0),FALSE))*AT97))</f>
        <v>#N/A</v>
      </c>
      <c r="AW97" s="28" t="e">
        <f>VLOOKUP($AW$19,Datos!$K$6:$P$10,MATCH('ENUMERACION DE ALOJAMIENTOS'!$B97,Datos!$K$6:$P$6,0),FALSE)</f>
        <v>#N/A</v>
      </c>
      <c r="AX97" s="28" t="str">
        <f t="shared" si="32"/>
        <v/>
      </c>
      <c r="AY97" s="28" t="str">
        <f t="shared" si="33"/>
        <v/>
      </c>
      <c r="AZ97" s="28">
        <f t="shared" si="34"/>
        <v>0</v>
      </c>
      <c r="BA97" s="51">
        <f t="shared" si="35"/>
        <v>0</v>
      </c>
      <c r="BB97" s="52" t="s">
        <v>65</v>
      </c>
      <c r="BC97" s="46" t="s">
        <v>4</v>
      </c>
      <c r="BD97" s="47" t="str">
        <f t="shared" si="36"/>
        <v/>
      </c>
      <c r="BE97" s="46" t="s">
        <v>4</v>
      </c>
      <c r="BF97" s="47" t="str">
        <f t="shared" si="37"/>
        <v/>
      </c>
      <c r="BG97" s="46" t="s">
        <v>4</v>
      </c>
      <c r="BH97" s="43" t="str">
        <f t="shared" si="38"/>
        <v>Seleccione Categoría</v>
      </c>
      <c r="BI97" s="43"/>
      <c r="BJ97" s="6" t="str">
        <f t="shared" si="39"/>
        <v/>
      </c>
    </row>
    <row r="98" spans="1:62" ht="30" x14ac:dyDescent="0.25">
      <c r="A98" s="13" t="s">
        <v>61</v>
      </c>
      <c r="B98" s="15" t="s">
        <v>62</v>
      </c>
      <c r="C98" s="9" t="s">
        <v>63</v>
      </c>
      <c r="D98" s="10" t="str">
        <f t="shared" si="21"/>
        <v>XX</v>
      </c>
      <c r="E98" s="13"/>
      <c r="F98" s="22" t="s">
        <v>64</v>
      </c>
      <c r="G98" s="24">
        <f>IFERROR(VLOOKUP('ENUMERACION DE ALOJAMIENTOS'!F98,Datos!$A$1:$B$47,2,FALSE),"")</f>
        <v>0</v>
      </c>
      <c r="H98" s="22"/>
      <c r="I98" s="26" t="str">
        <f>IFERROR(VLOOKUP('ENUMERACION DE ALOJAMIENTOS'!H98,Datos!$D$2:$F$1070,3,FALSE),"")</f>
        <v/>
      </c>
      <c r="J98" s="13"/>
      <c r="K98" s="14"/>
      <c r="L98" s="14"/>
      <c r="M98" s="14"/>
      <c r="N98" s="14"/>
      <c r="O98" s="14"/>
      <c r="P98" s="14"/>
      <c r="Q98" s="14"/>
      <c r="R98" s="28" t="str">
        <f t="shared" si="22"/>
        <v/>
      </c>
      <c r="S98" s="28" t="str">
        <f t="shared" si="23"/>
        <v/>
      </c>
      <c r="T98" s="14" t="s">
        <v>4</v>
      </c>
      <c r="U98" s="14"/>
      <c r="V98" s="14"/>
      <c r="W98" s="28" t="e">
        <f>VLOOKUP($W$18,Datos!$K$6:$P$11,MATCH('ENUMERACION DE ALOJAMIENTOS'!B98,Datos!$K$6:$P$6,0),FALSE)</f>
        <v>#N/A</v>
      </c>
      <c r="X98" s="28" t="e">
        <f t="shared" si="24"/>
        <v>#N/A</v>
      </c>
      <c r="Y98" s="28">
        <f t="shared" si="25"/>
        <v>0</v>
      </c>
      <c r="Z98" s="14" t="s">
        <v>61</v>
      </c>
      <c r="AA98" s="28" t="e">
        <f>VLOOKUP(Z98,Datos!$K$6:$P$9,MATCH('ENUMERACION DE ALOJAMIENTOS'!$B98,Datos!$K$6:$P$6,0),FALSE)</f>
        <v>#N/A</v>
      </c>
      <c r="AB98" s="28" t="e">
        <f t="shared" si="26"/>
        <v>#N/A</v>
      </c>
      <c r="AC98" s="14"/>
      <c r="AD98" s="14" t="s">
        <v>61</v>
      </c>
      <c r="AE98" s="28" t="e">
        <f>IF(AND(AD98="DOBLE",Z98="DOBLE",B98="2 LLAVES"),8,VLOOKUP(AD98,Datos!$K$6:$P$9,MATCH('ENUMERACION DE ALOJAMIENTOS'!$B98,Datos!$K$6:$P$6,0),FALSE))</f>
        <v>#N/A</v>
      </c>
      <c r="AF98" s="28" t="e">
        <f t="shared" si="27"/>
        <v>#N/A</v>
      </c>
      <c r="AG98" s="14"/>
      <c r="AH98" s="14" t="s">
        <v>61</v>
      </c>
      <c r="AI98" s="28" t="e">
        <f>IF(AND(COUNTIF(Z98:AD98,"DOBLE")&gt;=1,AH98="DOBLE",$B$20="2 LLAVES"),8,VLOOKUP(AH98,Datos!$K$6:$P$9,MATCH('ENUMERACION DE ALOJAMIENTOS'!$B98,Datos!$K$6:$P$6,0),FALSE))</f>
        <v>#N/A</v>
      </c>
      <c r="AJ98" s="28" t="e">
        <f t="shared" si="28"/>
        <v>#N/A</v>
      </c>
      <c r="AK98" s="14"/>
      <c r="AL98" s="14" t="s">
        <v>61</v>
      </c>
      <c r="AM98" s="28" t="e">
        <f>IF(AND(COUNTIF(Z98:AH98,"DOBLE")&gt;=1,AL98="DOBLE",$B$20="2 LLAVES"),8,VLOOKUP(AL98,Datos!$K$6:$P$9,MATCH('ENUMERACION DE ALOJAMIENTOS'!$B98,Datos!$K$6:$P$6,0),FALSE))</f>
        <v>#N/A</v>
      </c>
      <c r="AN98" s="28" t="e">
        <f t="shared" si="29"/>
        <v>#N/A</v>
      </c>
      <c r="AO98" s="14"/>
      <c r="AP98" s="14" t="s">
        <v>61</v>
      </c>
      <c r="AQ98" s="28" t="e">
        <f>IF(AND(COUNTIF(Z98:AL98,"DOBLE")&gt;=1,AP98="DOBLE",$B$20="2 LLAVES"),8,VLOOKUP(AP98,Datos!$K$6:$P$9,MATCH('ENUMERACION DE ALOJAMIENTOS'!$B98,Datos!$K$6:$P$6,0),FALSE))</f>
        <v>#N/A</v>
      </c>
      <c r="AR98" s="28" t="e">
        <f t="shared" si="30"/>
        <v>#N/A</v>
      </c>
      <c r="AS98" s="14"/>
      <c r="AT98" s="49">
        <f t="shared" si="31"/>
        <v>0</v>
      </c>
      <c r="AU98" s="33">
        <v>0</v>
      </c>
      <c r="AV98" s="28" t="e">
        <f>IF(((VLOOKUP($AV$19,Datos!$K$6:$P$9,MATCH('ENUMERACION DE ALOJAMIENTOS'!$B98,Datos!$K$6:$P$6,0),FALSE))*AT98)&lt;10,10,((VLOOKUP($AV$19,Datos!$K$6:$P$9,MATCH('ENUMERACION DE ALOJAMIENTOS'!$B98,Datos!$K$6:$P$6,0),FALSE))*AT98))</f>
        <v>#N/A</v>
      </c>
      <c r="AW98" s="28" t="e">
        <f>VLOOKUP($AW$19,Datos!$K$6:$P$10,MATCH('ENUMERACION DE ALOJAMIENTOS'!$B98,Datos!$K$6:$P$6,0),FALSE)</f>
        <v>#N/A</v>
      </c>
      <c r="AX98" s="28" t="str">
        <f t="shared" si="32"/>
        <v/>
      </c>
      <c r="AY98" s="28" t="str">
        <f t="shared" si="33"/>
        <v/>
      </c>
      <c r="AZ98" s="28">
        <f t="shared" si="34"/>
        <v>0</v>
      </c>
      <c r="BA98" s="51">
        <f t="shared" si="35"/>
        <v>0</v>
      </c>
      <c r="BB98" s="52" t="s">
        <v>65</v>
      </c>
      <c r="BC98" s="46" t="s">
        <v>4</v>
      </c>
      <c r="BD98" s="47" t="str">
        <f t="shared" si="36"/>
        <v/>
      </c>
      <c r="BE98" s="46" t="s">
        <v>4</v>
      </c>
      <c r="BF98" s="47" t="str">
        <f t="shared" si="37"/>
        <v/>
      </c>
      <c r="BG98" s="46" t="s">
        <v>4</v>
      </c>
      <c r="BH98" s="43" t="str">
        <f t="shared" si="38"/>
        <v>Seleccione Categoría</v>
      </c>
      <c r="BI98" s="43"/>
      <c r="BJ98" s="6" t="str">
        <f t="shared" si="39"/>
        <v/>
      </c>
    </row>
    <row r="99" spans="1:62" ht="30" x14ac:dyDescent="0.25">
      <c r="A99" s="13" t="s">
        <v>61</v>
      </c>
      <c r="B99" s="15" t="s">
        <v>62</v>
      </c>
      <c r="C99" s="9" t="s">
        <v>63</v>
      </c>
      <c r="D99" s="10" t="str">
        <f t="shared" si="21"/>
        <v>XX</v>
      </c>
      <c r="E99" s="13"/>
      <c r="F99" s="22" t="s">
        <v>64</v>
      </c>
      <c r="G99" s="24">
        <f>IFERROR(VLOOKUP('ENUMERACION DE ALOJAMIENTOS'!F99,Datos!$A$1:$B$47,2,FALSE),"")</f>
        <v>0</v>
      </c>
      <c r="H99" s="22"/>
      <c r="I99" s="26" t="str">
        <f>IFERROR(VLOOKUP('ENUMERACION DE ALOJAMIENTOS'!H99,Datos!$D$2:$F$1070,3,FALSE),"")</f>
        <v/>
      </c>
      <c r="J99" s="13"/>
      <c r="K99" s="14"/>
      <c r="L99" s="14"/>
      <c r="M99" s="14"/>
      <c r="N99" s="14"/>
      <c r="O99" s="14"/>
      <c r="P99" s="14"/>
      <c r="Q99" s="14"/>
      <c r="R99" s="28" t="str">
        <f t="shared" si="22"/>
        <v/>
      </c>
      <c r="S99" s="28" t="str">
        <f t="shared" si="23"/>
        <v/>
      </c>
      <c r="T99" s="14" t="s">
        <v>4</v>
      </c>
      <c r="U99" s="14"/>
      <c r="V99" s="14"/>
      <c r="W99" s="28" t="e">
        <f>VLOOKUP($W$18,Datos!$K$6:$P$11,MATCH('ENUMERACION DE ALOJAMIENTOS'!B99,Datos!$K$6:$P$6,0),FALSE)</f>
        <v>#N/A</v>
      </c>
      <c r="X99" s="28" t="e">
        <f t="shared" si="24"/>
        <v>#N/A</v>
      </c>
      <c r="Y99" s="28">
        <f t="shared" si="25"/>
        <v>0</v>
      </c>
      <c r="Z99" s="14" t="s">
        <v>61</v>
      </c>
      <c r="AA99" s="28" t="e">
        <f>VLOOKUP(Z99,Datos!$K$6:$P$9,MATCH('ENUMERACION DE ALOJAMIENTOS'!$B99,Datos!$K$6:$P$6,0),FALSE)</f>
        <v>#N/A</v>
      </c>
      <c r="AB99" s="28" t="e">
        <f t="shared" si="26"/>
        <v>#N/A</v>
      </c>
      <c r="AC99" s="14"/>
      <c r="AD99" s="14" t="s">
        <v>61</v>
      </c>
      <c r="AE99" s="28" t="e">
        <f>IF(AND(AD99="DOBLE",Z99="DOBLE",B99="2 LLAVES"),8,VLOOKUP(AD99,Datos!$K$6:$P$9,MATCH('ENUMERACION DE ALOJAMIENTOS'!$B99,Datos!$K$6:$P$6,0),FALSE))</f>
        <v>#N/A</v>
      </c>
      <c r="AF99" s="28" t="e">
        <f t="shared" si="27"/>
        <v>#N/A</v>
      </c>
      <c r="AG99" s="14"/>
      <c r="AH99" s="14" t="s">
        <v>61</v>
      </c>
      <c r="AI99" s="28" t="e">
        <f>IF(AND(COUNTIF(Z99:AD99,"DOBLE")&gt;=1,AH99="DOBLE",$B$20="2 LLAVES"),8,VLOOKUP(AH99,Datos!$K$6:$P$9,MATCH('ENUMERACION DE ALOJAMIENTOS'!$B99,Datos!$K$6:$P$6,0),FALSE))</f>
        <v>#N/A</v>
      </c>
      <c r="AJ99" s="28" t="e">
        <f t="shared" si="28"/>
        <v>#N/A</v>
      </c>
      <c r="AK99" s="14"/>
      <c r="AL99" s="14" t="s">
        <v>61</v>
      </c>
      <c r="AM99" s="28" t="e">
        <f>IF(AND(COUNTIF(Z99:AH99,"DOBLE")&gt;=1,AL99="DOBLE",$B$20="2 LLAVES"),8,VLOOKUP(AL99,Datos!$K$6:$P$9,MATCH('ENUMERACION DE ALOJAMIENTOS'!$B99,Datos!$K$6:$P$6,0),FALSE))</f>
        <v>#N/A</v>
      </c>
      <c r="AN99" s="28" t="e">
        <f t="shared" si="29"/>
        <v>#N/A</v>
      </c>
      <c r="AO99" s="14"/>
      <c r="AP99" s="14" t="s">
        <v>61</v>
      </c>
      <c r="AQ99" s="28" t="e">
        <f>IF(AND(COUNTIF(Z99:AL99,"DOBLE")&gt;=1,AP99="DOBLE",$B$20="2 LLAVES"),8,VLOOKUP(AP99,Datos!$K$6:$P$9,MATCH('ENUMERACION DE ALOJAMIENTOS'!$B99,Datos!$K$6:$P$6,0),FALSE))</f>
        <v>#N/A</v>
      </c>
      <c r="AR99" s="28" t="e">
        <f t="shared" si="30"/>
        <v>#N/A</v>
      </c>
      <c r="AS99" s="14"/>
      <c r="AT99" s="49">
        <f t="shared" si="31"/>
        <v>0</v>
      </c>
      <c r="AU99" s="33">
        <v>0</v>
      </c>
      <c r="AV99" s="28" t="e">
        <f>IF(((VLOOKUP($AV$19,Datos!$K$6:$P$9,MATCH('ENUMERACION DE ALOJAMIENTOS'!$B99,Datos!$K$6:$P$6,0),FALSE))*AT99)&lt;10,10,((VLOOKUP($AV$19,Datos!$K$6:$P$9,MATCH('ENUMERACION DE ALOJAMIENTOS'!$B99,Datos!$K$6:$P$6,0),FALSE))*AT99))</f>
        <v>#N/A</v>
      </c>
      <c r="AW99" s="28" t="e">
        <f>VLOOKUP($AW$19,Datos!$K$6:$P$10,MATCH('ENUMERACION DE ALOJAMIENTOS'!$B99,Datos!$K$6:$P$6,0),FALSE)</f>
        <v>#N/A</v>
      </c>
      <c r="AX99" s="28" t="str">
        <f t="shared" si="32"/>
        <v/>
      </c>
      <c r="AY99" s="28" t="str">
        <f t="shared" si="33"/>
        <v/>
      </c>
      <c r="AZ99" s="28">
        <f t="shared" si="34"/>
        <v>0</v>
      </c>
      <c r="BA99" s="51">
        <f t="shared" si="35"/>
        <v>0</v>
      </c>
      <c r="BB99" s="52" t="s">
        <v>65</v>
      </c>
      <c r="BC99" s="46" t="s">
        <v>4</v>
      </c>
      <c r="BD99" s="47" t="str">
        <f t="shared" si="36"/>
        <v/>
      </c>
      <c r="BE99" s="46" t="s">
        <v>4</v>
      </c>
      <c r="BF99" s="47" t="str">
        <f t="shared" si="37"/>
        <v/>
      </c>
      <c r="BG99" s="46" t="s">
        <v>4</v>
      </c>
      <c r="BH99" s="43" t="str">
        <f t="shared" si="38"/>
        <v>Seleccione Categoría</v>
      </c>
      <c r="BI99" s="43"/>
      <c r="BJ99" s="6" t="str">
        <f t="shared" si="39"/>
        <v/>
      </c>
    </row>
    <row r="100" spans="1:62" ht="30" x14ac:dyDescent="0.25">
      <c r="A100" s="13" t="s">
        <v>61</v>
      </c>
      <c r="B100" s="15" t="s">
        <v>62</v>
      </c>
      <c r="C100" s="9" t="s">
        <v>63</v>
      </c>
      <c r="D100" s="10" t="str">
        <f t="shared" si="21"/>
        <v>XX</v>
      </c>
      <c r="E100" s="13"/>
      <c r="F100" s="22" t="s">
        <v>64</v>
      </c>
      <c r="G100" s="24">
        <f>IFERROR(VLOOKUP('ENUMERACION DE ALOJAMIENTOS'!F100,Datos!$A$1:$B$47,2,FALSE),"")</f>
        <v>0</v>
      </c>
      <c r="H100" s="22"/>
      <c r="I100" s="26" t="str">
        <f>IFERROR(VLOOKUP('ENUMERACION DE ALOJAMIENTOS'!H100,Datos!$D$2:$F$1070,3,FALSE),"")</f>
        <v/>
      </c>
      <c r="J100" s="13"/>
      <c r="K100" s="14"/>
      <c r="L100" s="14"/>
      <c r="M100" s="14"/>
      <c r="N100" s="14"/>
      <c r="O100" s="14"/>
      <c r="P100" s="14"/>
      <c r="Q100" s="14"/>
      <c r="R100" s="28" t="str">
        <f t="shared" si="22"/>
        <v/>
      </c>
      <c r="S100" s="28" t="str">
        <f t="shared" si="23"/>
        <v/>
      </c>
      <c r="T100" s="14" t="s">
        <v>4</v>
      </c>
      <c r="U100" s="14"/>
      <c r="V100" s="14"/>
      <c r="W100" s="28" t="e">
        <f>VLOOKUP($W$18,Datos!$K$6:$P$11,MATCH('ENUMERACION DE ALOJAMIENTOS'!B100,Datos!$K$6:$P$6,0),FALSE)</f>
        <v>#N/A</v>
      </c>
      <c r="X100" s="28" t="e">
        <f t="shared" si="24"/>
        <v>#N/A</v>
      </c>
      <c r="Y100" s="28">
        <f t="shared" si="25"/>
        <v>0</v>
      </c>
      <c r="Z100" s="14" t="s">
        <v>61</v>
      </c>
      <c r="AA100" s="28" t="e">
        <f>VLOOKUP(Z100,Datos!$K$6:$P$9,MATCH('ENUMERACION DE ALOJAMIENTOS'!$B100,Datos!$K$6:$P$6,0),FALSE)</f>
        <v>#N/A</v>
      </c>
      <c r="AB100" s="28" t="e">
        <f t="shared" si="26"/>
        <v>#N/A</v>
      </c>
      <c r="AC100" s="14"/>
      <c r="AD100" s="14" t="s">
        <v>61</v>
      </c>
      <c r="AE100" s="28" t="e">
        <f>IF(AND(AD100="DOBLE",Z100="DOBLE",B100="2 LLAVES"),8,VLOOKUP(AD100,Datos!$K$6:$P$9,MATCH('ENUMERACION DE ALOJAMIENTOS'!$B100,Datos!$K$6:$P$6,0),FALSE))</f>
        <v>#N/A</v>
      </c>
      <c r="AF100" s="28" t="e">
        <f t="shared" si="27"/>
        <v>#N/A</v>
      </c>
      <c r="AG100" s="14"/>
      <c r="AH100" s="14" t="s">
        <v>61</v>
      </c>
      <c r="AI100" s="28" t="e">
        <f>IF(AND(COUNTIF(Z100:AD100,"DOBLE")&gt;=1,AH100="DOBLE",$B$20="2 LLAVES"),8,VLOOKUP(AH100,Datos!$K$6:$P$9,MATCH('ENUMERACION DE ALOJAMIENTOS'!$B100,Datos!$K$6:$P$6,0),FALSE))</f>
        <v>#N/A</v>
      </c>
      <c r="AJ100" s="28" t="e">
        <f t="shared" si="28"/>
        <v>#N/A</v>
      </c>
      <c r="AK100" s="14"/>
      <c r="AL100" s="14" t="s">
        <v>61</v>
      </c>
      <c r="AM100" s="28" t="e">
        <f>IF(AND(COUNTIF(Z100:AH100,"DOBLE")&gt;=1,AL100="DOBLE",$B$20="2 LLAVES"),8,VLOOKUP(AL100,Datos!$K$6:$P$9,MATCH('ENUMERACION DE ALOJAMIENTOS'!$B100,Datos!$K$6:$P$6,0),FALSE))</f>
        <v>#N/A</v>
      </c>
      <c r="AN100" s="28" t="e">
        <f t="shared" si="29"/>
        <v>#N/A</v>
      </c>
      <c r="AO100" s="14"/>
      <c r="AP100" s="14" t="s">
        <v>61</v>
      </c>
      <c r="AQ100" s="28" t="e">
        <f>IF(AND(COUNTIF(Z100:AL100,"DOBLE")&gt;=1,AP100="DOBLE",$B$20="2 LLAVES"),8,VLOOKUP(AP100,Datos!$K$6:$P$9,MATCH('ENUMERACION DE ALOJAMIENTOS'!$B100,Datos!$K$6:$P$6,0),FALSE))</f>
        <v>#N/A</v>
      </c>
      <c r="AR100" s="28" t="e">
        <f t="shared" si="30"/>
        <v>#N/A</v>
      </c>
      <c r="AS100" s="14"/>
      <c r="AT100" s="49">
        <f t="shared" si="31"/>
        <v>0</v>
      </c>
      <c r="AU100" s="33">
        <v>0</v>
      </c>
      <c r="AV100" s="28" t="e">
        <f>IF(((VLOOKUP($AV$19,Datos!$K$6:$P$9,MATCH('ENUMERACION DE ALOJAMIENTOS'!$B100,Datos!$K$6:$P$6,0),FALSE))*AT100)&lt;10,10,((VLOOKUP($AV$19,Datos!$K$6:$P$9,MATCH('ENUMERACION DE ALOJAMIENTOS'!$B100,Datos!$K$6:$P$6,0),FALSE))*AT100))</f>
        <v>#N/A</v>
      </c>
      <c r="AW100" s="28" t="e">
        <f>VLOOKUP($AW$19,Datos!$K$6:$P$10,MATCH('ENUMERACION DE ALOJAMIENTOS'!$B100,Datos!$K$6:$P$6,0),FALSE)</f>
        <v>#N/A</v>
      </c>
      <c r="AX100" s="28" t="str">
        <f t="shared" si="32"/>
        <v/>
      </c>
      <c r="AY100" s="28" t="str">
        <f t="shared" si="33"/>
        <v/>
      </c>
      <c r="AZ100" s="28">
        <f t="shared" si="34"/>
        <v>0</v>
      </c>
      <c r="BA100" s="51">
        <f t="shared" si="35"/>
        <v>0</v>
      </c>
      <c r="BB100" s="52" t="s">
        <v>65</v>
      </c>
      <c r="BC100" s="46" t="s">
        <v>4</v>
      </c>
      <c r="BD100" s="47" t="str">
        <f t="shared" si="36"/>
        <v/>
      </c>
      <c r="BE100" s="46" t="s">
        <v>4</v>
      </c>
      <c r="BF100" s="47" t="str">
        <f t="shared" si="37"/>
        <v/>
      </c>
      <c r="BG100" s="46" t="s">
        <v>4</v>
      </c>
      <c r="BH100" s="43" t="str">
        <f t="shared" si="38"/>
        <v>Seleccione Categoría</v>
      </c>
      <c r="BI100" s="43"/>
      <c r="BJ100" s="6" t="str">
        <f t="shared" si="39"/>
        <v/>
      </c>
    </row>
    <row r="101" spans="1:62" ht="30" x14ac:dyDescent="0.25">
      <c r="A101" s="13" t="s">
        <v>61</v>
      </c>
      <c r="B101" s="15" t="s">
        <v>62</v>
      </c>
      <c r="C101" s="9" t="s">
        <v>63</v>
      </c>
      <c r="D101" s="10" t="str">
        <f t="shared" si="21"/>
        <v>XX</v>
      </c>
      <c r="E101" s="13"/>
      <c r="F101" s="22" t="s">
        <v>64</v>
      </c>
      <c r="G101" s="24">
        <f>IFERROR(VLOOKUP('ENUMERACION DE ALOJAMIENTOS'!F101,Datos!$A$1:$B$47,2,FALSE),"")</f>
        <v>0</v>
      </c>
      <c r="H101" s="22"/>
      <c r="I101" s="26" t="str">
        <f>IFERROR(VLOOKUP('ENUMERACION DE ALOJAMIENTOS'!H101,Datos!$D$2:$F$1070,3,FALSE),"")</f>
        <v/>
      </c>
      <c r="J101" s="13"/>
      <c r="K101" s="14"/>
      <c r="L101" s="14"/>
      <c r="M101" s="14"/>
      <c r="N101" s="14"/>
      <c r="O101" s="14"/>
      <c r="P101" s="14"/>
      <c r="Q101" s="14"/>
      <c r="R101" s="28" t="str">
        <f t="shared" si="22"/>
        <v/>
      </c>
      <c r="S101" s="28" t="str">
        <f t="shared" si="23"/>
        <v/>
      </c>
      <c r="T101" s="14" t="s">
        <v>4</v>
      </c>
      <c r="U101" s="14"/>
      <c r="V101" s="14"/>
      <c r="W101" s="28" t="e">
        <f>VLOOKUP($W$18,Datos!$K$6:$P$11,MATCH('ENUMERACION DE ALOJAMIENTOS'!B101,Datos!$K$6:$P$6,0),FALSE)</f>
        <v>#N/A</v>
      </c>
      <c r="X101" s="28" t="e">
        <f t="shared" si="24"/>
        <v>#N/A</v>
      </c>
      <c r="Y101" s="28">
        <f t="shared" si="25"/>
        <v>0</v>
      </c>
      <c r="Z101" s="14" t="s">
        <v>61</v>
      </c>
      <c r="AA101" s="28" t="e">
        <f>VLOOKUP(Z101,Datos!$K$6:$P$9,MATCH('ENUMERACION DE ALOJAMIENTOS'!$B101,Datos!$K$6:$P$6,0),FALSE)</f>
        <v>#N/A</v>
      </c>
      <c r="AB101" s="28" t="e">
        <f t="shared" si="26"/>
        <v>#N/A</v>
      </c>
      <c r="AC101" s="14"/>
      <c r="AD101" s="14" t="s">
        <v>61</v>
      </c>
      <c r="AE101" s="28" t="e">
        <f>IF(AND(AD101="DOBLE",Z101="DOBLE",B101="2 LLAVES"),8,VLOOKUP(AD101,Datos!$K$6:$P$9,MATCH('ENUMERACION DE ALOJAMIENTOS'!$B101,Datos!$K$6:$P$6,0),FALSE))</f>
        <v>#N/A</v>
      </c>
      <c r="AF101" s="28" t="e">
        <f t="shared" si="27"/>
        <v>#N/A</v>
      </c>
      <c r="AG101" s="14"/>
      <c r="AH101" s="14" t="s">
        <v>61</v>
      </c>
      <c r="AI101" s="28" t="e">
        <f>IF(AND(COUNTIF(Z101:AD101,"DOBLE")&gt;=1,AH101="DOBLE",$B$20="2 LLAVES"),8,VLOOKUP(AH101,Datos!$K$6:$P$9,MATCH('ENUMERACION DE ALOJAMIENTOS'!$B101,Datos!$K$6:$P$6,0),FALSE))</f>
        <v>#N/A</v>
      </c>
      <c r="AJ101" s="28" t="e">
        <f t="shared" si="28"/>
        <v>#N/A</v>
      </c>
      <c r="AK101" s="14"/>
      <c r="AL101" s="14" t="s">
        <v>61</v>
      </c>
      <c r="AM101" s="28" t="e">
        <f>IF(AND(COUNTIF(Z101:AH101,"DOBLE")&gt;=1,AL101="DOBLE",$B$20="2 LLAVES"),8,VLOOKUP(AL101,Datos!$K$6:$P$9,MATCH('ENUMERACION DE ALOJAMIENTOS'!$B101,Datos!$K$6:$P$6,0),FALSE))</f>
        <v>#N/A</v>
      </c>
      <c r="AN101" s="28" t="e">
        <f t="shared" si="29"/>
        <v>#N/A</v>
      </c>
      <c r="AO101" s="14"/>
      <c r="AP101" s="14" t="s">
        <v>61</v>
      </c>
      <c r="AQ101" s="28" t="e">
        <f>IF(AND(COUNTIF(Z101:AL101,"DOBLE")&gt;=1,AP101="DOBLE",$B$20="2 LLAVES"),8,VLOOKUP(AP101,Datos!$K$6:$P$9,MATCH('ENUMERACION DE ALOJAMIENTOS'!$B101,Datos!$K$6:$P$6,0),FALSE))</f>
        <v>#N/A</v>
      </c>
      <c r="AR101" s="28" t="e">
        <f t="shared" si="30"/>
        <v>#N/A</v>
      </c>
      <c r="AS101" s="14"/>
      <c r="AT101" s="49">
        <f t="shared" si="31"/>
        <v>0</v>
      </c>
      <c r="AU101" s="33">
        <v>0</v>
      </c>
      <c r="AV101" s="28" t="e">
        <f>IF(((VLOOKUP($AV$19,Datos!$K$6:$P$9,MATCH('ENUMERACION DE ALOJAMIENTOS'!$B101,Datos!$K$6:$P$6,0),FALSE))*AT101)&lt;10,10,((VLOOKUP($AV$19,Datos!$K$6:$P$9,MATCH('ENUMERACION DE ALOJAMIENTOS'!$B101,Datos!$K$6:$P$6,0),FALSE))*AT101))</f>
        <v>#N/A</v>
      </c>
      <c r="AW101" s="28" t="e">
        <f>VLOOKUP($AW$19,Datos!$K$6:$P$10,MATCH('ENUMERACION DE ALOJAMIENTOS'!$B101,Datos!$K$6:$P$6,0),FALSE)</f>
        <v>#N/A</v>
      </c>
      <c r="AX101" s="28" t="str">
        <f t="shared" si="32"/>
        <v/>
      </c>
      <c r="AY101" s="28" t="str">
        <f t="shared" si="33"/>
        <v/>
      </c>
      <c r="AZ101" s="28">
        <f t="shared" si="34"/>
        <v>0</v>
      </c>
      <c r="BA101" s="51">
        <f t="shared" si="35"/>
        <v>0</v>
      </c>
      <c r="BB101" s="52" t="s">
        <v>65</v>
      </c>
      <c r="BC101" s="46" t="s">
        <v>4</v>
      </c>
      <c r="BD101" s="47" t="str">
        <f t="shared" si="36"/>
        <v/>
      </c>
      <c r="BE101" s="46" t="s">
        <v>4</v>
      </c>
      <c r="BF101" s="47" t="str">
        <f t="shared" si="37"/>
        <v/>
      </c>
      <c r="BG101" s="46" t="s">
        <v>4</v>
      </c>
      <c r="BH101" s="43" t="str">
        <f t="shared" si="38"/>
        <v>Seleccione Categoría</v>
      </c>
      <c r="BI101" s="43"/>
      <c r="BJ101" s="6" t="str">
        <f t="shared" si="39"/>
        <v/>
      </c>
    </row>
    <row r="102" spans="1:62" ht="30" x14ac:dyDescent="0.25">
      <c r="A102" s="13" t="s">
        <v>61</v>
      </c>
      <c r="B102" s="15" t="s">
        <v>62</v>
      </c>
      <c r="C102" s="9" t="s">
        <v>63</v>
      </c>
      <c r="D102" s="10" t="str">
        <f t="shared" si="21"/>
        <v>XX</v>
      </c>
      <c r="E102" s="13"/>
      <c r="F102" s="22" t="s">
        <v>64</v>
      </c>
      <c r="G102" s="24">
        <f>IFERROR(VLOOKUP('ENUMERACION DE ALOJAMIENTOS'!F102,Datos!$A$1:$B$47,2,FALSE),"")</f>
        <v>0</v>
      </c>
      <c r="H102" s="22"/>
      <c r="I102" s="26" t="str">
        <f>IFERROR(VLOOKUP('ENUMERACION DE ALOJAMIENTOS'!H102,Datos!$D$2:$F$1070,3,FALSE),"")</f>
        <v/>
      </c>
      <c r="J102" s="13"/>
      <c r="K102" s="14"/>
      <c r="L102" s="14"/>
      <c r="M102" s="14"/>
      <c r="N102" s="14"/>
      <c r="O102" s="14"/>
      <c r="P102" s="14"/>
      <c r="Q102" s="14"/>
      <c r="R102" s="28" t="str">
        <f t="shared" si="22"/>
        <v/>
      </c>
      <c r="S102" s="28" t="str">
        <f t="shared" si="23"/>
        <v/>
      </c>
      <c r="T102" s="14" t="s">
        <v>4</v>
      </c>
      <c r="U102" s="14"/>
      <c r="V102" s="14"/>
      <c r="W102" s="28" t="e">
        <f>VLOOKUP($W$18,Datos!$K$6:$P$11,MATCH('ENUMERACION DE ALOJAMIENTOS'!B102,Datos!$K$6:$P$6,0),FALSE)</f>
        <v>#N/A</v>
      </c>
      <c r="X102" s="28" t="e">
        <f t="shared" si="24"/>
        <v>#N/A</v>
      </c>
      <c r="Y102" s="28">
        <f t="shared" si="25"/>
        <v>0</v>
      </c>
      <c r="Z102" s="14" t="s">
        <v>61</v>
      </c>
      <c r="AA102" s="28" t="e">
        <f>VLOOKUP(Z102,Datos!$K$6:$P$9,MATCH('ENUMERACION DE ALOJAMIENTOS'!$B102,Datos!$K$6:$P$6,0),FALSE)</f>
        <v>#N/A</v>
      </c>
      <c r="AB102" s="28" t="e">
        <f t="shared" si="26"/>
        <v>#N/A</v>
      </c>
      <c r="AC102" s="14"/>
      <c r="AD102" s="14" t="s">
        <v>61</v>
      </c>
      <c r="AE102" s="28" t="e">
        <f>IF(AND(AD102="DOBLE",Z102="DOBLE",B102="2 LLAVES"),8,VLOOKUP(AD102,Datos!$K$6:$P$9,MATCH('ENUMERACION DE ALOJAMIENTOS'!$B102,Datos!$K$6:$P$6,0),FALSE))</f>
        <v>#N/A</v>
      </c>
      <c r="AF102" s="28" t="e">
        <f t="shared" si="27"/>
        <v>#N/A</v>
      </c>
      <c r="AG102" s="14"/>
      <c r="AH102" s="14" t="s">
        <v>61</v>
      </c>
      <c r="AI102" s="28" t="e">
        <f>IF(AND(COUNTIF(Z102:AD102,"DOBLE")&gt;=1,AH102="DOBLE",$B$20="2 LLAVES"),8,VLOOKUP(AH102,Datos!$K$6:$P$9,MATCH('ENUMERACION DE ALOJAMIENTOS'!$B102,Datos!$K$6:$P$6,0),FALSE))</f>
        <v>#N/A</v>
      </c>
      <c r="AJ102" s="28" t="e">
        <f t="shared" si="28"/>
        <v>#N/A</v>
      </c>
      <c r="AK102" s="14"/>
      <c r="AL102" s="14" t="s">
        <v>61</v>
      </c>
      <c r="AM102" s="28" t="e">
        <f>IF(AND(COUNTIF(Z102:AH102,"DOBLE")&gt;=1,AL102="DOBLE",$B$20="2 LLAVES"),8,VLOOKUP(AL102,Datos!$K$6:$P$9,MATCH('ENUMERACION DE ALOJAMIENTOS'!$B102,Datos!$K$6:$P$6,0),FALSE))</f>
        <v>#N/A</v>
      </c>
      <c r="AN102" s="28" t="e">
        <f t="shared" si="29"/>
        <v>#N/A</v>
      </c>
      <c r="AO102" s="14"/>
      <c r="AP102" s="14" t="s">
        <v>61</v>
      </c>
      <c r="AQ102" s="28" t="e">
        <f>IF(AND(COUNTIF(Z102:AL102,"DOBLE")&gt;=1,AP102="DOBLE",$B$20="2 LLAVES"),8,VLOOKUP(AP102,Datos!$K$6:$P$9,MATCH('ENUMERACION DE ALOJAMIENTOS'!$B102,Datos!$K$6:$P$6,0),FALSE))</f>
        <v>#N/A</v>
      </c>
      <c r="AR102" s="28" t="e">
        <f t="shared" si="30"/>
        <v>#N/A</v>
      </c>
      <c r="AS102" s="14"/>
      <c r="AT102" s="49">
        <f t="shared" si="31"/>
        <v>0</v>
      </c>
      <c r="AU102" s="33">
        <v>0</v>
      </c>
      <c r="AV102" s="28" t="e">
        <f>IF(((VLOOKUP($AV$19,Datos!$K$6:$P$9,MATCH('ENUMERACION DE ALOJAMIENTOS'!$B102,Datos!$K$6:$P$6,0),FALSE))*AT102)&lt;10,10,((VLOOKUP($AV$19,Datos!$K$6:$P$9,MATCH('ENUMERACION DE ALOJAMIENTOS'!$B102,Datos!$K$6:$P$6,0),FALSE))*AT102))</f>
        <v>#N/A</v>
      </c>
      <c r="AW102" s="28" t="e">
        <f>VLOOKUP($AW$19,Datos!$K$6:$P$10,MATCH('ENUMERACION DE ALOJAMIENTOS'!$B102,Datos!$K$6:$P$6,0),FALSE)</f>
        <v>#N/A</v>
      </c>
      <c r="AX102" s="28" t="str">
        <f t="shared" si="32"/>
        <v/>
      </c>
      <c r="AY102" s="28" t="str">
        <f t="shared" si="33"/>
        <v/>
      </c>
      <c r="AZ102" s="28">
        <f t="shared" si="34"/>
        <v>0</v>
      </c>
      <c r="BA102" s="51">
        <f t="shared" si="35"/>
        <v>0</v>
      </c>
      <c r="BB102" s="52" t="s">
        <v>65</v>
      </c>
      <c r="BC102" s="46" t="s">
        <v>4</v>
      </c>
      <c r="BD102" s="47" t="str">
        <f t="shared" si="36"/>
        <v/>
      </c>
      <c r="BE102" s="46" t="s">
        <v>4</v>
      </c>
      <c r="BF102" s="47" t="str">
        <f t="shared" si="37"/>
        <v/>
      </c>
      <c r="BG102" s="46" t="s">
        <v>4</v>
      </c>
      <c r="BH102" s="43" t="str">
        <f t="shared" si="38"/>
        <v>Seleccione Categoría</v>
      </c>
      <c r="BI102" s="43"/>
      <c r="BJ102" s="6" t="str">
        <f t="shared" si="39"/>
        <v/>
      </c>
    </row>
    <row r="103" spans="1:62" ht="30" x14ac:dyDescent="0.25">
      <c r="A103" s="13" t="s">
        <v>61</v>
      </c>
      <c r="B103" s="15" t="s">
        <v>62</v>
      </c>
      <c r="C103" s="9" t="s">
        <v>63</v>
      </c>
      <c r="D103" s="10" t="str">
        <f t="shared" si="21"/>
        <v>XX</v>
      </c>
      <c r="E103" s="13"/>
      <c r="F103" s="22" t="s">
        <v>64</v>
      </c>
      <c r="G103" s="24">
        <f>IFERROR(VLOOKUP('ENUMERACION DE ALOJAMIENTOS'!F103,Datos!$A$1:$B$47,2,FALSE),"")</f>
        <v>0</v>
      </c>
      <c r="H103" s="22"/>
      <c r="I103" s="26" t="str">
        <f>IFERROR(VLOOKUP('ENUMERACION DE ALOJAMIENTOS'!H103,Datos!$D$2:$F$1070,3,FALSE),"")</f>
        <v/>
      </c>
      <c r="J103" s="13"/>
      <c r="K103" s="14"/>
      <c r="L103" s="14"/>
      <c r="M103" s="14"/>
      <c r="N103" s="14"/>
      <c r="O103" s="14"/>
      <c r="P103" s="14"/>
      <c r="Q103" s="14"/>
      <c r="R103" s="28" t="str">
        <f t="shared" si="22"/>
        <v/>
      </c>
      <c r="S103" s="28" t="str">
        <f t="shared" si="23"/>
        <v/>
      </c>
      <c r="T103" s="14" t="s">
        <v>4</v>
      </c>
      <c r="U103" s="14"/>
      <c r="V103" s="14"/>
      <c r="W103" s="28" t="e">
        <f>VLOOKUP($W$18,Datos!$K$6:$P$11,MATCH('ENUMERACION DE ALOJAMIENTOS'!B103,Datos!$K$6:$P$6,0),FALSE)</f>
        <v>#N/A</v>
      </c>
      <c r="X103" s="28" t="e">
        <f t="shared" si="24"/>
        <v>#N/A</v>
      </c>
      <c r="Y103" s="28">
        <f t="shared" si="25"/>
        <v>0</v>
      </c>
      <c r="Z103" s="14" t="s">
        <v>61</v>
      </c>
      <c r="AA103" s="28" t="e">
        <f>VLOOKUP(Z103,Datos!$K$6:$P$9,MATCH('ENUMERACION DE ALOJAMIENTOS'!$B103,Datos!$K$6:$P$6,0),FALSE)</f>
        <v>#N/A</v>
      </c>
      <c r="AB103" s="28" t="e">
        <f t="shared" si="26"/>
        <v>#N/A</v>
      </c>
      <c r="AC103" s="14"/>
      <c r="AD103" s="14" t="s">
        <v>61</v>
      </c>
      <c r="AE103" s="28" t="e">
        <f>IF(AND(AD103="DOBLE",Z103="DOBLE",B103="2 LLAVES"),8,VLOOKUP(AD103,Datos!$K$6:$P$9,MATCH('ENUMERACION DE ALOJAMIENTOS'!$B103,Datos!$K$6:$P$6,0),FALSE))</f>
        <v>#N/A</v>
      </c>
      <c r="AF103" s="28" t="e">
        <f t="shared" si="27"/>
        <v>#N/A</v>
      </c>
      <c r="AG103" s="14"/>
      <c r="AH103" s="14" t="s">
        <v>61</v>
      </c>
      <c r="AI103" s="28" t="e">
        <f>IF(AND(COUNTIF(Z103:AD103,"DOBLE")&gt;=1,AH103="DOBLE",$B$20="2 LLAVES"),8,VLOOKUP(AH103,Datos!$K$6:$P$9,MATCH('ENUMERACION DE ALOJAMIENTOS'!$B103,Datos!$K$6:$P$6,0),FALSE))</f>
        <v>#N/A</v>
      </c>
      <c r="AJ103" s="28" t="e">
        <f t="shared" si="28"/>
        <v>#N/A</v>
      </c>
      <c r="AK103" s="14"/>
      <c r="AL103" s="14" t="s">
        <v>61</v>
      </c>
      <c r="AM103" s="28" t="e">
        <f>IF(AND(COUNTIF(Z103:AH103,"DOBLE")&gt;=1,AL103="DOBLE",$B$20="2 LLAVES"),8,VLOOKUP(AL103,Datos!$K$6:$P$9,MATCH('ENUMERACION DE ALOJAMIENTOS'!$B103,Datos!$K$6:$P$6,0),FALSE))</f>
        <v>#N/A</v>
      </c>
      <c r="AN103" s="28" t="e">
        <f t="shared" si="29"/>
        <v>#N/A</v>
      </c>
      <c r="AO103" s="14"/>
      <c r="AP103" s="14" t="s">
        <v>61</v>
      </c>
      <c r="AQ103" s="28" t="e">
        <f>IF(AND(COUNTIF(Z103:AL103,"DOBLE")&gt;=1,AP103="DOBLE",$B$20="2 LLAVES"),8,VLOOKUP(AP103,Datos!$K$6:$P$9,MATCH('ENUMERACION DE ALOJAMIENTOS'!$B103,Datos!$K$6:$P$6,0),FALSE))</f>
        <v>#N/A</v>
      </c>
      <c r="AR103" s="28" t="e">
        <f t="shared" si="30"/>
        <v>#N/A</v>
      </c>
      <c r="AS103" s="14"/>
      <c r="AT103" s="49">
        <f t="shared" si="31"/>
        <v>0</v>
      </c>
      <c r="AU103" s="33">
        <v>0</v>
      </c>
      <c r="AV103" s="28" t="e">
        <f>IF(((VLOOKUP($AV$19,Datos!$K$6:$P$9,MATCH('ENUMERACION DE ALOJAMIENTOS'!$B103,Datos!$K$6:$P$6,0),FALSE))*AT103)&lt;10,10,((VLOOKUP($AV$19,Datos!$K$6:$P$9,MATCH('ENUMERACION DE ALOJAMIENTOS'!$B103,Datos!$K$6:$P$6,0),FALSE))*AT103))</f>
        <v>#N/A</v>
      </c>
      <c r="AW103" s="28" t="e">
        <f>VLOOKUP($AW$19,Datos!$K$6:$P$10,MATCH('ENUMERACION DE ALOJAMIENTOS'!$B103,Datos!$K$6:$P$6,0),FALSE)</f>
        <v>#N/A</v>
      </c>
      <c r="AX103" s="28" t="str">
        <f t="shared" si="32"/>
        <v/>
      </c>
      <c r="AY103" s="28" t="str">
        <f t="shared" si="33"/>
        <v/>
      </c>
      <c r="AZ103" s="28">
        <f t="shared" si="34"/>
        <v>0</v>
      </c>
      <c r="BA103" s="51">
        <f t="shared" si="35"/>
        <v>0</v>
      </c>
      <c r="BB103" s="52" t="s">
        <v>65</v>
      </c>
      <c r="BC103" s="46" t="s">
        <v>4</v>
      </c>
      <c r="BD103" s="47" t="str">
        <f t="shared" si="36"/>
        <v/>
      </c>
      <c r="BE103" s="46" t="s">
        <v>4</v>
      </c>
      <c r="BF103" s="47" t="str">
        <f t="shared" si="37"/>
        <v/>
      </c>
      <c r="BG103" s="46" t="s">
        <v>4</v>
      </c>
      <c r="BH103" s="43" t="str">
        <f t="shared" si="38"/>
        <v>Seleccione Categoría</v>
      </c>
      <c r="BI103" s="43"/>
      <c r="BJ103" s="6" t="str">
        <f t="shared" si="39"/>
        <v/>
      </c>
    </row>
    <row r="104" spans="1:62" ht="30" x14ac:dyDescent="0.25">
      <c r="A104" s="13" t="s">
        <v>61</v>
      </c>
      <c r="B104" s="15" t="s">
        <v>62</v>
      </c>
      <c r="C104" s="9" t="s">
        <v>63</v>
      </c>
      <c r="D104" s="10" t="str">
        <f t="shared" si="21"/>
        <v>XX</v>
      </c>
      <c r="E104" s="13"/>
      <c r="F104" s="22" t="s">
        <v>64</v>
      </c>
      <c r="G104" s="24">
        <f>IFERROR(VLOOKUP('ENUMERACION DE ALOJAMIENTOS'!F104,Datos!$A$1:$B$47,2,FALSE),"")</f>
        <v>0</v>
      </c>
      <c r="H104" s="22"/>
      <c r="I104" s="26" t="str">
        <f>IFERROR(VLOOKUP('ENUMERACION DE ALOJAMIENTOS'!H104,Datos!$D$2:$F$1070,3,FALSE),"")</f>
        <v/>
      </c>
      <c r="J104" s="13"/>
      <c r="K104" s="14"/>
      <c r="L104" s="14"/>
      <c r="M104" s="14"/>
      <c r="N104" s="14"/>
      <c r="O104" s="14"/>
      <c r="P104" s="14"/>
      <c r="Q104" s="14"/>
      <c r="R104" s="28" t="str">
        <f t="shared" si="22"/>
        <v/>
      </c>
      <c r="S104" s="28" t="str">
        <f t="shared" si="23"/>
        <v/>
      </c>
      <c r="T104" s="14" t="s">
        <v>4</v>
      </c>
      <c r="U104" s="14"/>
      <c r="V104" s="14"/>
      <c r="W104" s="28" t="e">
        <f>VLOOKUP($W$18,Datos!$K$6:$P$11,MATCH('ENUMERACION DE ALOJAMIENTOS'!B104,Datos!$K$6:$P$6,0),FALSE)</f>
        <v>#N/A</v>
      </c>
      <c r="X104" s="28" t="e">
        <f t="shared" si="24"/>
        <v>#N/A</v>
      </c>
      <c r="Y104" s="28">
        <f t="shared" si="25"/>
        <v>0</v>
      </c>
      <c r="Z104" s="14" t="s">
        <v>61</v>
      </c>
      <c r="AA104" s="28" t="e">
        <f>VLOOKUP(Z104,Datos!$K$6:$P$9,MATCH('ENUMERACION DE ALOJAMIENTOS'!$B104,Datos!$K$6:$P$6,0),FALSE)</f>
        <v>#N/A</v>
      </c>
      <c r="AB104" s="28" t="e">
        <f t="shared" si="26"/>
        <v>#N/A</v>
      </c>
      <c r="AC104" s="14"/>
      <c r="AD104" s="14" t="s">
        <v>61</v>
      </c>
      <c r="AE104" s="28" t="e">
        <f>IF(AND(AD104="DOBLE",Z104="DOBLE",B104="2 LLAVES"),8,VLOOKUP(AD104,Datos!$K$6:$P$9,MATCH('ENUMERACION DE ALOJAMIENTOS'!$B104,Datos!$K$6:$P$6,0),FALSE))</f>
        <v>#N/A</v>
      </c>
      <c r="AF104" s="28" t="e">
        <f t="shared" si="27"/>
        <v>#N/A</v>
      </c>
      <c r="AG104" s="14"/>
      <c r="AH104" s="14" t="s">
        <v>61</v>
      </c>
      <c r="AI104" s="28" t="e">
        <f>IF(AND(COUNTIF(Z104:AD104,"DOBLE")&gt;=1,AH104="DOBLE",$B$20="2 LLAVES"),8,VLOOKUP(AH104,Datos!$K$6:$P$9,MATCH('ENUMERACION DE ALOJAMIENTOS'!$B104,Datos!$K$6:$P$6,0),FALSE))</f>
        <v>#N/A</v>
      </c>
      <c r="AJ104" s="28" t="e">
        <f t="shared" si="28"/>
        <v>#N/A</v>
      </c>
      <c r="AK104" s="14"/>
      <c r="AL104" s="14" t="s">
        <v>61</v>
      </c>
      <c r="AM104" s="28" t="e">
        <f>IF(AND(COUNTIF(Z104:AH104,"DOBLE")&gt;=1,AL104="DOBLE",$B$20="2 LLAVES"),8,VLOOKUP(AL104,Datos!$K$6:$P$9,MATCH('ENUMERACION DE ALOJAMIENTOS'!$B104,Datos!$K$6:$P$6,0),FALSE))</f>
        <v>#N/A</v>
      </c>
      <c r="AN104" s="28" t="e">
        <f t="shared" si="29"/>
        <v>#N/A</v>
      </c>
      <c r="AO104" s="14"/>
      <c r="AP104" s="14" t="s">
        <v>61</v>
      </c>
      <c r="AQ104" s="28" t="e">
        <f>IF(AND(COUNTIF(Z104:AL104,"DOBLE")&gt;=1,AP104="DOBLE",$B$20="2 LLAVES"),8,VLOOKUP(AP104,Datos!$K$6:$P$9,MATCH('ENUMERACION DE ALOJAMIENTOS'!$B104,Datos!$K$6:$P$6,0),FALSE))</f>
        <v>#N/A</v>
      </c>
      <c r="AR104" s="28" t="e">
        <f t="shared" si="30"/>
        <v>#N/A</v>
      </c>
      <c r="AS104" s="14"/>
      <c r="AT104" s="49">
        <f t="shared" si="31"/>
        <v>0</v>
      </c>
      <c r="AU104" s="33">
        <v>0</v>
      </c>
      <c r="AV104" s="28" t="e">
        <f>IF(((VLOOKUP($AV$19,Datos!$K$6:$P$9,MATCH('ENUMERACION DE ALOJAMIENTOS'!$B104,Datos!$K$6:$P$6,0),FALSE))*AT104)&lt;10,10,((VLOOKUP($AV$19,Datos!$K$6:$P$9,MATCH('ENUMERACION DE ALOJAMIENTOS'!$B104,Datos!$K$6:$P$6,0),FALSE))*AT104))</f>
        <v>#N/A</v>
      </c>
      <c r="AW104" s="28" t="e">
        <f>VLOOKUP($AW$19,Datos!$K$6:$P$10,MATCH('ENUMERACION DE ALOJAMIENTOS'!$B104,Datos!$K$6:$P$6,0),FALSE)</f>
        <v>#N/A</v>
      </c>
      <c r="AX104" s="28" t="str">
        <f t="shared" si="32"/>
        <v/>
      </c>
      <c r="AY104" s="28" t="str">
        <f t="shared" si="33"/>
        <v/>
      </c>
      <c r="AZ104" s="28">
        <f t="shared" si="34"/>
        <v>0</v>
      </c>
      <c r="BA104" s="51">
        <f t="shared" si="35"/>
        <v>0</v>
      </c>
      <c r="BB104" s="52" t="s">
        <v>65</v>
      </c>
      <c r="BC104" s="46" t="s">
        <v>4</v>
      </c>
      <c r="BD104" s="47" t="str">
        <f t="shared" si="36"/>
        <v/>
      </c>
      <c r="BE104" s="46" t="s">
        <v>4</v>
      </c>
      <c r="BF104" s="47" t="str">
        <f t="shared" si="37"/>
        <v/>
      </c>
      <c r="BG104" s="46" t="s">
        <v>4</v>
      </c>
      <c r="BH104" s="43" t="str">
        <f t="shared" si="38"/>
        <v>Seleccione Categoría</v>
      </c>
      <c r="BI104" s="43"/>
      <c r="BJ104" s="6" t="str">
        <f t="shared" si="39"/>
        <v/>
      </c>
    </row>
    <row r="105" spans="1:62" ht="30" x14ac:dyDescent="0.25">
      <c r="A105" s="13" t="s">
        <v>61</v>
      </c>
      <c r="B105" s="15" t="s">
        <v>62</v>
      </c>
      <c r="C105" s="9" t="s">
        <v>63</v>
      </c>
      <c r="D105" s="10" t="str">
        <f t="shared" si="21"/>
        <v>XX</v>
      </c>
      <c r="E105" s="13"/>
      <c r="F105" s="22" t="s">
        <v>64</v>
      </c>
      <c r="G105" s="24">
        <f>IFERROR(VLOOKUP('ENUMERACION DE ALOJAMIENTOS'!F105,Datos!$A$1:$B$47,2,FALSE),"")</f>
        <v>0</v>
      </c>
      <c r="H105" s="22"/>
      <c r="I105" s="26" t="str">
        <f>IFERROR(VLOOKUP('ENUMERACION DE ALOJAMIENTOS'!H105,Datos!$D$2:$F$1070,3,FALSE),"")</f>
        <v/>
      </c>
      <c r="J105" s="13"/>
      <c r="K105" s="14"/>
      <c r="L105" s="14"/>
      <c r="M105" s="14"/>
      <c r="N105" s="14"/>
      <c r="O105" s="14"/>
      <c r="P105" s="14"/>
      <c r="Q105" s="14"/>
      <c r="R105" s="28" t="str">
        <f t="shared" si="22"/>
        <v/>
      </c>
      <c r="S105" s="28" t="str">
        <f t="shared" si="23"/>
        <v/>
      </c>
      <c r="T105" s="14" t="s">
        <v>4</v>
      </c>
      <c r="U105" s="14"/>
      <c r="V105" s="14"/>
      <c r="W105" s="28" t="e">
        <f>VLOOKUP($W$18,Datos!$K$6:$P$11,MATCH('ENUMERACION DE ALOJAMIENTOS'!B105,Datos!$K$6:$P$6,0),FALSE)</f>
        <v>#N/A</v>
      </c>
      <c r="X105" s="28" t="e">
        <f t="shared" si="24"/>
        <v>#N/A</v>
      </c>
      <c r="Y105" s="28">
        <f t="shared" si="25"/>
        <v>0</v>
      </c>
      <c r="Z105" s="14" t="s">
        <v>61</v>
      </c>
      <c r="AA105" s="28" t="e">
        <f>VLOOKUP(Z105,Datos!$K$6:$P$9,MATCH('ENUMERACION DE ALOJAMIENTOS'!$B105,Datos!$K$6:$P$6,0),FALSE)</f>
        <v>#N/A</v>
      </c>
      <c r="AB105" s="28" t="e">
        <f t="shared" si="26"/>
        <v>#N/A</v>
      </c>
      <c r="AC105" s="14"/>
      <c r="AD105" s="14" t="s">
        <v>61</v>
      </c>
      <c r="AE105" s="28" t="e">
        <f>IF(AND(AD105="DOBLE",Z105="DOBLE",B105="2 LLAVES"),8,VLOOKUP(AD105,Datos!$K$6:$P$9,MATCH('ENUMERACION DE ALOJAMIENTOS'!$B105,Datos!$K$6:$P$6,0),FALSE))</f>
        <v>#N/A</v>
      </c>
      <c r="AF105" s="28" t="e">
        <f t="shared" si="27"/>
        <v>#N/A</v>
      </c>
      <c r="AG105" s="14"/>
      <c r="AH105" s="14" t="s">
        <v>61</v>
      </c>
      <c r="AI105" s="28" t="e">
        <f>IF(AND(COUNTIF(Z105:AD105,"DOBLE")&gt;=1,AH105="DOBLE",$B$20="2 LLAVES"),8,VLOOKUP(AH105,Datos!$K$6:$P$9,MATCH('ENUMERACION DE ALOJAMIENTOS'!$B105,Datos!$K$6:$P$6,0),FALSE))</f>
        <v>#N/A</v>
      </c>
      <c r="AJ105" s="28" t="e">
        <f t="shared" si="28"/>
        <v>#N/A</v>
      </c>
      <c r="AK105" s="14"/>
      <c r="AL105" s="14" t="s">
        <v>61</v>
      </c>
      <c r="AM105" s="28" t="e">
        <f>IF(AND(COUNTIF(Z105:AH105,"DOBLE")&gt;=1,AL105="DOBLE",$B$20="2 LLAVES"),8,VLOOKUP(AL105,Datos!$K$6:$P$9,MATCH('ENUMERACION DE ALOJAMIENTOS'!$B105,Datos!$K$6:$P$6,0),FALSE))</f>
        <v>#N/A</v>
      </c>
      <c r="AN105" s="28" t="e">
        <f t="shared" si="29"/>
        <v>#N/A</v>
      </c>
      <c r="AO105" s="14"/>
      <c r="AP105" s="14" t="s">
        <v>61</v>
      </c>
      <c r="AQ105" s="28" t="e">
        <f>IF(AND(COUNTIF(Z105:AL105,"DOBLE")&gt;=1,AP105="DOBLE",$B$20="2 LLAVES"),8,VLOOKUP(AP105,Datos!$K$6:$P$9,MATCH('ENUMERACION DE ALOJAMIENTOS'!$B105,Datos!$K$6:$P$6,0),FALSE))</f>
        <v>#N/A</v>
      </c>
      <c r="AR105" s="28" t="e">
        <f t="shared" si="30"/>
        <v>#N/A</v>
      </c>
      <c r="AS105" s="14"/>
      <c r="AT105" s="49">
        <f t="shared" si="31"/>
        <v>0</v>
      </c>
      <c r="AU105" s="33">
        <v>0</v>
      </c>
      <c r="AV105" s="28" t="e">
        <f>IF(((VLOOKUP($AV$19,Datos!$K$6:$P$9,MATCH('ENUMERACION DE ALOJAMIENTOS'!$B105,Datos!$K$6:$P$6,0),FALSE))*AT105)&lt;10,10,((VLOOKUP($AV$19,Datos!$K$6:$P$9,MATCH('ENUMERACION DE ALOJAMIENTOS'!$B105,Datos!$K$6:$P$6,0),FALSE))*AT105))</f>
        <v>#N/A</v>
      </c>
      <c r="AW105" s="28" t="e">
        <f>VLOOKUP($AW$19,Datos!$K$6:$P$10,MATCH('ENUMERACION DE ALOJAMIENTOS'!$B105,Datos!$K$6:$P$6,0),FALSE)</f>
        <v>#N/A</v>
      </c>
      <c r="AX105" s="28" t="str">
        <f t="shared" si="32"/>
        <v/>
      </c>
      <c r="AY105" s="28" t="str">
        <f t="shared" si="33"/>
        <v/>
      </c>
      <c r="AZ105" s="28">
        <f t="shared" si="34"/>
        <v>0</v>
      </c>
      <c r="BA105" s="51">
        <f t="shared" si="35"/>
        <v>0</v>
      </c>
      <c r="BB105" s="52" t="s">
        <v>65</v>
      </c>
      <c r="BC105" s="46" t="s">
        <v>4</v>
      </c>
      <c r="BD105" s="47" t="str">
        <f t="shared" si="36"/>
        <v/>
      </c>
      <c r="BE105" s="46" t="s">
        <v>4</v>
      </c>
      <c r="BF105" s="47" t="str">
        <f t="shared" si="37"/>
        <v/>
      </c>
      <c r="BG105" s="46" t="s">
        <v>4</v>
      </c>
      <c r="BH105" s="43" t="str">
        <f t="shared" si="38"/>
        <v>Seleccione Categoría</v>
      </c>
      <c r="BI105" s="43"/>
      <c r="BJ105" s="6" t="str">
        <f t="shared" si="39"/>
        <v/>
      </c>
    </row>
    <row r="106" spans="1:62" ht="30" x14ac:dyDescent="0.25">
      <c r="A106" s="13" t="s">
        <v>61</v>
      </c>
      <c r="B106" s="15" t="s">
        <v>62</v>
      </c>
      <c r="C106" s="9" t="s">
        <v>63</v>
      </c>
      <c r="D106" s="10" t="str">
        <f t="shared" si="21"/>
        <v>XX</v>
      </c>
      <c r="E106" s="13"/>
      <c r="F106" s="22" t="s">
        <v>64</v>
      </c>
      <c r="G106" s="24">
        <f>IFERROR(VLOOKUP('ENUMERACION DE ALOJAMIENTOS'!F106,Datos!$A$1:$B$47,2,FALSE),"")</f>
        <v>0</v>
      </c>
      <c r="H106" s="22"/>
      <c r="I106" s="26" t="str">
        <f>IFERROR(VLOOKUP('ENUMERACION DE ALOJAMIENTOS'!H106,Datos!$D$2:$F$1070,3,FALSE),"")</f>
        <v/>
      </c>
      <c r="J106" s="13"/>
      <c r="K106" s="14"/>
      <c r="L106" s="14"/>
      <c r="M106" s="14"/>
      <c r="N106" s="14"/>
      <c r="O106" s="14"/>
      <c r="P106" s="14"/>
      <c r="Q106" s="14"/>
      <c r="R106" s="28" t="str">
        <f t="shared" si="22"/>
        <v/>
      </c>
      <c r="S106" s="28" t="str">
        <f t="shared" si="23"/>
        <v/>
      </c>
      <c r="T106" s="14" t="s">
        <v>4</v>
      </c>
      <c r="U106" s="14"/>
      <c r="V106" s="14"/>
      <c r="W106" s="28" t="e">
        <f>VLOOKUP($W$18,Datos!$K$6:$P$11,MATCH('ENUMERACION DE ALOJAMIENTOS'!B106,Datos!$K$6:$P$6,0),FALSE)</f>
        <v>#N/A</v>
      </c>
      <c r="X106" s="28" t="e">
        <f t="shared" si="24"/>
        <v>#N/A</v>
      </c>
      <c r="Y106" s="28">
        <f t="shared" si="25"/>
        <v>0</v>
      </c>
      <c r="Z106" s="14" t="s">
        <v>61</v>
      </c>
      <c r="AA106" s="28" t="e">
        <f>VLOOKUP(Z106,Datos!$K$6:$P$9,MATCH('ENUMERACION DE ALOJAMIENTOS'!$B106,Datos!$K$6:$P$6,0),FALSE)</f>
        <v>#N/A</v>
      </c>
      <c r="AB106" s="28" t="e">
        <f t="shared" si="26"/>
        <v>#N/A</v>
      </c>
      <c r="AC106" s="14"/>
      <c r="AD106" s="14" t="s">
        <v>61</v>
      </c>
      <c r="AE106" s="28" t="e">
        <f>IF(AND(AD106="DOBLE",Z106="DOBLE",B106="2 LLAVES"),8,VLOOKUP(AD106,Datos!$K$6:$P$9,MATCH('ENUMERACION DE ALOJAMIENTOS'!$B106,Datos!$K$6:$P$6,0),FALSE))</f>
        <v>#N/A</v>
      </c>
      <c r="AF106" s="28" t="e">
        <f t="shared" si="27"/>
        <v>#N/A</v>
      </c>
      <c r="AG106" s="14"/>
      <c r="AH106" s="14" t="s">
        <v>61</v>
      </c>
      <c r="AI106" s="28" t="e">
        <f>IF(AND(COUNTIF(Z106:AD106,"DOBLE")&gt;=1,AH106="DOBLE",$B$20="2 LLAVES"),8,VLOOKUP(AH106,Datos!$K$6:$P$9,MATCH('ENUMERACION DE ALOJAMIENTOS'!$B106,Datos!$K$6:$P$6,0),FALSE))</f>
        <v>#N/A</v>
      </c>
      <c r="AJ106" s="28" t="e">
        <f t="shared" si="28"/>
        <v>#N/A</v>
      </c>
      <c r="AK106" s="14"/>
      <c r="AL106" s="14" t="s">
        <v>61</v>
      </c>
      <c r="AM106" s="28" t="e">
        <f>IF(AND(COUNTIF(Z106:AH106,"DOBLE")&gt;=1,AL106="DOBLE",$B$20="2 LLAVES"),8,VLOOKUP(AL106,Datos!$K$6:$P$9,MATCH('ENUMERACION DE ALOJAMIENTOS'!$B106,Datos!$K$6:$P$6,0),FALSE))</f>
        <v>#N/A</v>
      </c>
      <c r="AN106" s="28" t="e">
        <f t="shared" si="29"/>
        <v>#N/A</v>
      </c>
      <c r="AO106" s="14"/>
      <c r="AP106" s="14" t="s">
        <v>61</v>
      </c>
      <c r="AQ106" s="28" t="e">
        <f>IF(AND(COUNTIF(Z106:AL106,"DOBLE")&gt;=1,AP106="DOBLE",$B$20="2 LLAVES"),8,VLOOKUP(AP106,Datos!$K$6:$P$9,MATCH('ENUMERACION DE ALOJAMIENTOS'!$B106,Datos!$K$6:$P$6,0),FALSE))</f>
        <v>#N/A</v>
      </c>
      <c r="AR106" s="28" t="e">
        <f t="shared" si="30"/>
        <v>#N/A</v>
      </c>
      <c r="AS106" s="14"/>
      <c r="AT106" s="49">
        <f t="shared" si="31"/>
        <v>0</v>
      </c>
      <c r="AU106" s="33">
        <v>0</v>
      </c>
      <c r="AV106" s="28" t="e">
        <f>IF(((VLOOKUP($AV$19,Datos!$K$6:$P$9,MATCH('ENUMERACION DE ALOJAMIENTOS'!$B106,Datos!$K$6:$P$6,0),FALSE))*AT106)&lt;10,10,((VLOOKUP($AV$19,Datos!$K$6:$P$9,MATCH('ENUMERACION DE ALOJAMIENTOS'!$B106,Datos!$K$6:$P$6,0),FALSE))*AT106))</f>
        <v>#N/A</v>
      </c>
      <c r="AW106" s="28" t="e">
        <f>VLOOKUP($AW$19,Datos!$K$6:$P$10,MATCH('ENUMERACION DE ALOJAMIENTOS'!$B106,Datos!$K$6:$P$6,0),FALSE)</f>
        <v>#N/A</v>
      </c>
      <c r="AX106" s="28" t="str">
        <f t="shared" si="32"/>
        <v/>
      </c>
      <c r="AY106" s="28" t="str">
        <f t="shared" si="33"/>
        <v/>
      </c>
      <c r="AZ106" s="28">
        <f t="shared" si="34"/>
        <v>0</v>
      </c>
      <c r="BA106" s="51">
        <f t="shared" si="35"/>
        <v>0</v>
      </c>
      <c r="BB106" s="52" t="s">
        <v>65</v>
      </c>
      <c r="BC106" s="46" t="s">
        <v>4</v>
      </c>
      <c r="BD106" s="47" t="str">
        <f t="shared" si="36"/>
        <v/>
      </c>
      <c r="BE106" s="46" t="s">
        <v>4</v>
      </c>
      <c r="BF106" s="47" t="str">
        <f t="shared" si="37"/>
        <v/>
      </c>
      <c r="BG106" s="46" t="s">
        <v>4</v>
      </c>
      <c r="BH106" s="43" t="str">
        <f t="shared" si="38"/>
        <v>Seleccione Categoría</v>
      </c>
      <c r="BI106" s="43"/>
      <c r="BJ106" s="6" t="str">
        <f t="shared" si="39"/>
        <v/>
      </c>
    </row>
    <row r="107" spans="1:62" ht="30" x14ac:dyDescent="0.25">
      <c r="A107" s="13" t="s">
        <v>61</v>
      </c>
      <c r="B107" s="15" t="s">
        <v>62</v>
      </c>
      <c r="C107" s="9" t="s">
        <v>63</v>
      </c>
      <c r="D107" s="10" t="str">
        <f t="shared" si="21"/>
        <v>XX</v>
      </c>
      <c r="E107" s="13"/>
      <c r="F107" s="22" t="s">
        <v>64</v>
      </c>
      <c r="G107" s="24">
        <f>IFERROR(VLOOKUP('ENUMERACION DE ALOJAMIENTOS'!F107,Datos!$A$1:$B$47,2,FALSE),"")</f>
        <v>0</v>
      </c>
      <c r="H107" s="22"/>
      <c r="I107" s="26" t="str">
        <f>IFERROR(VLOOKUP('ENUMERACION DE ALOJAMIENTOS'!H107,Datos!$D$2:$F$1070,3,FALSE),"")</f>
        <v/>
      </c>
      <c r="J107" s="13"/>
      <c r="K107" s="14"/>
      <c r="L107" s="14"/>
      <c r="M107" s="14"/>
      <c r="N107" s="14"/>
      <c r="O107" s="14"/>
      <c r="P107" s="14"/>
      <c r="Q107" s="14"/>
      <c r="R107" s="28" t="str">
        <f t="shared" si="22"/>
        <v/>
      </c>
      <c r="S107" s="28" t="str">
        <f t="shared" si="23"/>
        <v/>
      </c>
      <c r="T107" s="14" t="s">
        <v>4</v>
      </c>
      <c r="U107" s="14"/>
      <c r="V107" s="14"/>
      <c r="W107" s="28" t="e">
        <f>VLOOKUP($W$18,Datos!$K$6:$P$11,MATCH('ENUMERACION DE ALOJAMIENTOS'!B107,Datos!$K$6:$P$6,0),FALSE)</f>
        <v>#N/A</v>
      </c>
      <c r="X107" s="28" t="e">
        <f t="shared" si="24"/>
        <v>#N/A</v>
      </c>
      <c r="Y107" s="28">
        <f t="shared" si="25"/>
        <v>0</v>
      </c>
      <c r="Z107" s="14" t="s">
        <v>61</v>
      </c>
      <c r="AA107" s="28" t="e">
        <f>VLOOKUP(Z107,Datos!$K$6:$P$9,MATCH('ENUMERACION DE ALOJAMIENTOS'!$B107,Datos!$K$6:$P$6,0),FALSE)</f>
        <v>#N/A</v>
      </c>
      <c r="AB107" s="28" t="e">
        <f t="shared" si="26"/>
        <v>#N/A</v>
      </c>
      <c r="AC107" s="14"/>
      <c r="AD107" s="14" t="s">
        <v>61</v>
      </c>
      <c r="AE107" s="28" t="e">
        <f>IF(AND(AD107="DOBLE",Z107="DOBLE",B107="2 LLAVES"),8,VLOOKUP(AD107,Datos!$K$6:$P$9,MATCH('ENUMERACION DE ALOJAMIENTOS'!$B107,Datos!$K$6:$P$6,0),FALSE))</f>
        <v>#N/A</v>
      </c>
      <c r="AF107" s="28" t="e">
        <f t="shared" si="27"/>
        <v>#N/A</v>
      </c>
      <c r="AG107" s="14"/>
      <c r="AH107" s="14" t="s">
        <v>61</v>
      </c>
      <c r="AI107" s="28" t="e">
        <f>IF(AND(COUNTIF(Z107:AD107,"DOBLE")&gt;=1,AH107="DOBLE",$B$20="2 LLAVES"),8,VLOOKUP(AH107,Datos!$K$6:$P$9,MATCH('ENUMERACION DE ALOJAMIENTOS'!$B107,Datos!$K$6:$P$6,0),FALSE))</f>
        <v>#N/A</v>
      </c>
      <c r="AJ107" s="28" t="e">
        <f t="shared" si="28"/>
        <v>#N/A</v>
      </c>
      <c r="AK107" s="14"/>
      <c r="AL107" s="14" t="s">
        <v>61</v>
      </c>
      <c r="AM107" s="28" t="e">
        <f>IF(AND(COUNTIF(Z107:AH107,"DOBLE")&gt;=1,AL107="DOBLE",$B$20="2 LLAVES"),8,VLOOKUP(AL107,Datos!$K$6:$P$9,MATCH('ENUMERACION DE ALOJAMIENTOS'!$B107,Datos!$K$6:$P$6,0),FALSE))</f>
        <v>#N/A</v>
      </c>
      <c r="AN107" s="28" t="e">
        <f t="shared" si="29"/>
        <v>#N/A</v>
      </c>
      <c r="AO107" s="14"/>
      <c r="AP107" s="14" t="s">
        <v>61</v>
      </c>
      <c r="AQ107" s="28" t="e">
        <f>IF(AND(COUNTIF(Z107:AL107,"DOBLE")&gt;=1,AP107="DOBLE",$B$20="2 LLAVES"),8,VLOOKUP(AP107,Datos!$K$6:$P$9,MATCH('ENUMERACION DE ALOJAMIENTOS'!$B107,Datos!$K$6:$P$6,0),FALSE))</f>
        <v>#N/A</v>
      </c>
      <c r="AR107" s="28" t="e">
        <f t="shared" si="30"/>
        <v>#N/A</v>
      </c>
      <c r="AS107" s="14"/>
      <c r="AT107" s="49">
        <f t="shared" si="31"/>
        <v>0</v>
      </c>
      <c r="AU107" s="33">
        <v>0</v>
      </c>
      <c r="AV107" s="28" t="e">
        <f>IF(((VLOOKUP($AV$19,Datos!$K$6:$P$9,MATCH('ENUMERACION DE ALOJAMIENTOS'!$B107,Datos!$K$6:$P$6,0),FALSE))*AT107)&lt;10,10,((VLOOKUP($AV$19,Datos!$K$6:$P$9,MATCH('ENUMERACION DE ALOJAMIENTOS'!$B107,Datos!$K$6:$P$6,0),FALSE))*AT107))</f>
        <v>#N/A</v>
      </c>
      <c r="AW107" s="28" t="e">
        <f>VLOOKUP($AW$19,Datos!$K$6:$P$10,MATCH('ENUMERACION DE ALOJAMIENTOS'!$B107,Datos!$K$6:$P$6,0),FALSE)</f>
        <v>#N/A</v>
      </c>
      <c r="AX107" s="28" t="str">
        <f t="shared" si="32"/>
        <v/>
      </c>
      <c r="AY107" s="28" t="str">
        <f t="shared" si="33"/>
        <v/>
      </c>
      <c r="AZ107" s="28">
        <f t="shared" si="34"/>
        <v>0</v>
      </c>
      <c r="BA107" s="51">
        <f t="shared" si="35"/>
        <v>0</v>
      </c>
      <c r="BB107" s="52" t="s">
        <v>65</v>
      </c>
      <c r="BC107" s="46" t="s">
        <v>4</v>
      </c>
      <c r="BD107" s="47" t="str">
        <f t="shared" si="36"/>
        <v/>
      </c>
      <c r="BE107" s="46" t="s">
        <v>4</v>
      </c>
      <c r="BF107" s="47" t="str">
        <f t="shared" si="37"/>
        <v/>
      </c>
      <c r="BG107" s="46" t="s">
        <v>4</v>
      </c>
      <c r="BH107" s="43" t="str">
        <f t="shared" si="38"/>
        <v>Seleccione Categoría</v>
      </c>
      <c r="BI107" s="43"/>
      <c r="BJ107" s="6" t="str">
        <f t="shared" si="39"/>
        <v/>
      </c>
    </row>
    <row r="108" spans="1:62" ht="30" x14ac:dyDescent="0.25">
      <c r="A108" s="13" t="s">
        <v>61</v>
      </c>
      <c r="B108" s="15" t="s">
        <v>62</v>
      </c>
      <c r="C108" s="9" t="s">
        <v>63</v>
      </c>
      <c r="D108" s="10" t="str">
        <f t="shared" si="21"/>
        <v>XX</v>
      </c>
      <c r="E108" s="13"/>
      <c r="F108" s="22" t="s">
        <v>64</v>
      </c>
      <c r="G108" s="24">
        <f>IFERROR(VLOOKUP('ENUMERACION DE ALOJAMIENTOS'!F108,Datos!$A$1:$B$47,2,FALSE),"")</f>
        <v>0</v>
      </c>
      <c r="H108" s="22"/>
      <c r="I108" s="26" t="str">
        <f>IFERROR(VLOOKUP('ENUMERACION DE ALOJAMIENTOS'!H108,Datos!$D$2:$F$1070,3,FALSE),"")</f>
        <v/>
      </c>
      <c r="J108" s="13"/>
      <c r="K108" s="14"/>
      <c r="L108" s="14"/>
      <c r="M108" s="14"/>
      <c r="N108" s="14"/>
      <c r="O108" s="14"/>
      <c r="P108" s="14"/>
      <c r="Q108" s="14"/>
      <c r="R108" s="28" t="str">
        <f t="shared" si="22"/>
        <v/>
      </c>
      <c r="S108" s="28" t="str">
        <f t="shared" si="23"/>
        <v/>
      </c>
      <c r="T108" s="14" t="s">
        <v>4</v>
      </c>
      <c r="U108" s="14"/>
      <c r="V108" s="14"/>
      <c r="W108" s="28" t="e">
        <f>VLOOKUP($W$18,Datos!$K$6:$P$11,MATCH('ENUMERACION DE ALOJAMIENTOS'!B108,Datos!$K$6:$P$6,0),FALSE)</f>
        <v>#N/A</v>
      </c>
      <c r="X108" s="28" t="e">
        <f t="shared" si="24"/>
        <v>#N/A</v>
      </c>
      <c r="Y108" s="28">
        <f t="shared" si="25"/>
        <v>0</v>
      </c>
      <c r="Z108" s="14" t="s">
        <v>61</v>
      </c>
      <c r="AA108" s="28" t="e">
        <f>VLOOKUP(Z108,Datos!$K$6:$P$9,MATCH('ENUMERACION DE ALOJAMIENTOS'!$B108,Datos!$K$6:$P$6,0),FALSE)</f>
        <v>#N/A</v>
      </c>
      <c r="AB108" s="28" t="e">
        <f t="shared" si="26"/>
        <v>#N/A</v>
      </c>
      <c r="AC108" s="14"/>
      <c r="AD108" s="14" t="s">
        <v>61</v>
      </c>
      <c r="AE108" s="28" t="e">
        <f>IF(AND(AD108="DOBLE",Z108="DOBLE",B108="2 LLAVES"),8,VLOOKUP(AD108,Datos!$K$6:$P$9,MATCH('ENUMERACION DE ALOJAMIENTOS'!$B108,Datos!$K$6:$P$6,0),FALSE))</f>
        <v>#N/A</v>
      </c>
      <c r="AF108" s="28" t="e">
        <f t="shared" si="27"/>
        <v>#N/A</v>
      </c>
      <c r="AG108" s="14"/>
      <c r="AH108" s="14" t="s">
        <v>61</v>
      </c>
      <c r="AI108" s="28" t="e">
        <f>IF(AND(COUNTIF(Z108:AD108,"DOBLE")&gt;=1,AH108="DOBLE",$B$20="2 LLAVES"),8,VLOOKUP(AH108,Datos!$K$6:$P$9,MATCH('ENUMERACION DE ALOJAMIENTOS'!$B108,Datos!$K$6:$P$6,0),FALSE))</f>
        <v>#N/A</v>
      </c>
      <c r="AJ108" s="28" t="e">
        <f t="shared" si="28"/>
        <v>#N/A</v>
      </c>
      <c r="AK108" s="14"/>
      <c r="AL108" s="14" t="s">
        <v>61</v>
      </c>
      <c r="AM108" s="28" t="e">
        <f>IF(AND(COUNTIF(Z108:AH108,"DOBLE")&gt;=1,AL108="DOBLE",$B$20="2 LLAVES"),8,VLOOKUP(AL108,Datos!$K$6:$P$9,MATCH('ENUMERACION DE ALOJAMIENTOS'!$B108,Datos!$K$6:$P$6,0),FALSE))</f>
        <v>#N/A</v>
      </c>
      <c r="AN108" s="28" t="e">
        <f t="shared" si="29"/>
        <v>#N/A</v>
      </c>
      <c r="AO108" s="14"/>
      <c r="AP108" s="14" t="s">
        <v>61</v>
      </c>
      <c r="AQ108" s="28" t="e">
        <f>IF(AND(COUNTIF(Z108:AL108,"DOBLE")&gt;=1,AP108="DOBLE",$B$20="2 LLAVES"),8,VLOOKUP(AP108,Datos!$K$6:$P$9,MATCH('ENUMERACION DE ALOJAMIENTOS'!$B108,Datos!$K$6:$P$6,0),FALSE))</f>
        <v>#N/A</v>
      </c>
      <c r="AR108" s="28" t="e">
        <f t="shared" si="30"/>
        <v>#N/A</v>
      </c>
      <c r="AS108" s="14"/>
      <c r="AT108" s="49">
        <f t="shared" si="31"/>
        <v>0</v>
      </c>
      <c r="AU108" s="33">
        <v>0</v>
      </c>
      <c r="AV108" s="28" t="e">
        <f>IF(((VLOOKUP($AV$19,Datos!$K$6:$P$9,MATCH('ENUMERACION DE ALOJAMIENTOS'!$B108,Datos!$K$6:$P$6,0),FALSE))*AT108)&lt;10,10,((VLOOKUP($AV$19,Datos!$K$6:$P$9,MATCH('ENUMERACION DE ALOJAMIENTOS'!$B108,Datos!$K$6:$P$6,0),FALSE))*AT108))</f>
        <v>#N/A</v>
      </c>
      <c r="AW108" s="28" t="e">
        <f>VLOOKUP($AW$19,Datos!$K$6:$P$10,MATCH('ENUMERACION DE ALOJAMIENTOS'!$B108,Datos!$K$6:$P$6,0),FALSE)</f>
        <v>#N/A</v>
      </c>
      <c r="AX108" s="28" t="str">
        <f t="shared" si="32"/>
        <v/>
      </c>
      <c r="AY108" s="28" t="str">
        <f t="shared" si="33"/>
        <v/>
      </c>
      <c r="AZ108" s="28">
        <f t="shared" si="34"/>
        <v>0</v>
      </c>
      <c r="BA108" s="51">
        <f t="shared" si="35"/>
        <v>0</v>
      </c>
      <c r="BB108" s="52" t="s">
        <v>65</v>
      </c>
      <c r="BC108" s="46" t="s">
        <v>4</v>
      </c>
      <c r="BD108" s="47" t="str">
        <f t="shared" si="36"/>
        <v/>
      </c>
      <c r="BE108" s="46" t="s">
        <v>4</v>
      </c>
      <c r="BF108" s="47" t="str">
        <f t="shared" si="37"/>
        <v/>
      </c>
      <c r="BG108" s="46" t="s">
        <v>4</v>
      </c>
      <c r="BH108" s="43" t="str">
        <f t="shared" si="38"/>
        <v>Seleccione Categoría</v>
      </c>
      <c r="BI108" s="43"/>
      <c r="BJ108" s="6" t="str">
        <f t="shared" si="39"/>
        <v/>
      </c>
    </row>
    <row r="109" spans="1:62" ht="30" x14ac:dyDescent="0.25">
      <c r="A109" s="13" t="s">
        <v>61</v>
      </c>
      <c r="B109" s="15" t="s">
        <v>62</v>
      </c>
      <c r="C109" s="9" t="s">
        <v>63</v>
      </c>
      <c r="D109" s="10" t="str">
        <f t="shared" si="21"/>
        <v>XX</v>
      </c>
      <c r="E109" s="13"/>
      <c r="F109" s="22" t="s">
        <v>64</v>
      </c>
      <c r="G109" s="24">
        <f>IFERROR(VLOOKUP('ENUMERACION DE ALOJAMIENTOS'!F109,Datos!$A$1:$B$47,2,FALSE),"")</f>
        <v>0</v>
      </c>
      <c r="H109" s="22"/>
      <c r="I109" s="26" t="str">
        <f>IFERROR(VLOOKUP('ENUMERACION DE ALOJAMIENTOS'!H109,Datos!$D$2:$F$1070,3,FALSE),"")</f>
        <v/>
      </c>
      <c r="J109" s="13"/>
      <c r="K109" s="14"/>
      <c r="L109" s="14"/>
      <c r="M109" s="14"/>
      <c r="N109" s="14"/>
      <c r="O109" s="14"/>
      <c r="P109" s="14"/>
      <c r="Q109" s="14"/>
      <c r="R109" s="28" t="str">
        <f t="shared" si="22"/>
        <v/>
      </c>
      <c r="S109" s="28" t="str">
        <f t="shared" si="23"/>
        <v/>
      </c>
      <c r="T109" s="14" t="s">
        <v>4</v>
      </c>
      <c r="U109" s="14"/>
      <c r="V109" s="14"/>
      <c r="W109" s="28" t="e">
        <f>VLOOKUP($W$18,Datos!$K$6:$P$11,MATCH('ENUMERACION DE ALOJAMIENTOS'!B109,Datos!$K$6:$P$6,0),FALSE)</f>
        <v>#N/A</v>
      </c>
      <c r="X109" s="28" t="e">
        <f t="shared" si="24"/>
        <v>#N/A</v>
      </c>
      <c r="Y109" s="28">
        <f t="shared" si="25"/>
        <v>0</v>
      </c>
      <c r="Z109" s="14" t="s">
        <v>61</v>
      </c>
      <c r="AA109" s="28" t="e">
        <f>VLOOKUP(Z109,Datos!$K$6:$P$9,MATCH('ENUMERACION DE ALOJAMIENTOS'!$B109,Datos!$K$6:$P$6,0),FALSE)</f>
        <v>#N/A</v>
      </c>
      <c r="AB109" s="28" t="e">
        <f t="shared" si="26"/>
        <v>#N/A</v>
      </c>
      <c r="AC109" s="14"/>
      <c r="AD109" s="14" t="s">
        <v>61</v>
      </c>
      <c r="AE109" s="28" t="e">
        <f>IF(AND(AD109="DOBLE",Z109="DOBLE",B109="2 LLAVES"),8,VLOOKUP(AD109,Datos!$K$6:$P$9,MATCH('ENUMERACION DE ALOJAMIENTOS'!$B109,Datos!$K$6:$P$6,0),FALSE))</f>
        <v>#N/A</v>
      </c>
      <c r="AF109" s="28" t="e">
        <f t="shared" si="27"/>
        <v>#N/A</v>
      </c>
      <c r="AG109" s="14"/>
      <c r="AH109" s="14" t="s">
        <v>61</v>
      </c>
      <c r="AI109" s="28" t="e">
        <f>IF(AND(COUNTIF(Z109:AD109,"DOBLE")&gt;=1,AH109="DOBLE",$B$20="2 LLAVES"),8,VLOOKUP(AH109,Datos!$K$6:$P$9,MATCH('ENUMERACION DE ALOJAMIENTOS'!$B109,Datos!$K$6:$P$6,0),FALSE))</f>
        <v>#N/A</v>
      </c>
      <c r="AJ109" s="28" t="e">
        <f t="shared" si="28"/>
        <v>#N/A</v>
      </c>
      <c r="AK109" s="14"/>
      <c r="AL109" s="14" t="s">
        <v>61</v>
      </c>
      <c r="AM109" s="28" t="e">
        <f>IF(AND(COUNTIF(Z109:AH109,"DOBLE")&gt;=1,AL109="DOBLE",$B$20="2 LLAVES"),8,VLOOKUP(AL109,Datos!$K$6:$P$9,MATCH('ENUMERACION DE ALOJAMIENTOS'!$B109,Datos!$K$6:$P$6,0),FALSE))</f>
        <v>#N/A</v>
      </c>
      <c r="AN109" s="28" t="e">
        <f t="shared" si="29"/>
        <v>#N/A</v>
      </c>
      <c r="AO109" s="14"/>
      <c r="AP109" s="14" t="s">
        <v>61</v>
      </c>
      <c r="AQ109" s="28" t="e">
        <f>IF(AND(COUNTIF(Z109:AL109,"DOBLE")&gt;=1,AP109="DOBLE",$B$20="2 LLAVES"),8,VLOOKUP(AP109,Datos!$K$6:$P$9,MATCH('ENUMERACION DE ALOJAMIENTOS'!$B109,Datos!$K$6:$P$6,0),FALSE))</f>
        <v>#N/A</v>
      </c>
      <c r="AR109" s="28" t="e">
        <f t="shared" si="30"/>
        <v>#N/A</v>
      </c>
      <c r="AS109" s="14"/>
      <c r="AT109" s="49">
        <f t="shared" si="31"/>
        <v>0</v>
      </c>
      <c r="AU109" s="33">
        <v>0</v>
      </c>
      <c r="AV109" s="28" t="e">
        <f>IF(((VLOOKUP($AV$19,Datos!$K$6:$P$9,MATCH('ENUMERACION DE ALOJAMIENTOS'!$B109,Datos!$K$6:$P$6,0),FALSE))*AT109)&lt;10,10,((VLOOKUP($AV$19,Datos!$K$6:$P$9,MATCH('ENUMERACION DE ALOJAMIENTOS'!$B109,Datos!$K$6:$P$6,0),FALSE))*AT109))</f>
        <v>#N/A</v>
      </c>
      <c r="AW109" s="28" t="e">
        <f>VLOOKUP($AW$19,Datos!$K$6:$P$10,MATCH('ENUMERACION DE ALOJAMIENTOS'!$B109,Datos!$K$6:$P$6,0),FALSE)</f>
        <v>#N/A</v>
      </c>
      <c r="AX109" s="28" t="str">
        <f t="shared" si="32"/>
        <v/>
      </c>
      <c r="AY109" s="28" t="str">
        <f t="shared" si="33"/>
        <v/>
      </c>
      <c r="AZ109" s="28">
        <f t="shared" si="34"/>
        <v>0</v>
      </c>
      <c r="BA109" s="51">
        <f t="shared" si="35"/>
        <v>0</v>
      </c>
      <c r="BB109" s="52" t="s">
        <v>65</v>
      </c>
      <c r="BC109" s="46" t="s">
        <v>4</v>
      </c>
      <c r="BD109" s="47" t="str">
        <f t="shared" si="36"/>
        <v/>
      </c>
      <c r="BE109" s="46" t="s">
        <v>4</v>
      </c>
      <c r="BF109" s="47" t="str">
        <f t="shared" si="37"/>
        <v/>
      </c>
      <c r="BG109" s="46" t="s">
        <v>4</v>
      </c>
      <c r="BH109" s="43" t="str">
        <f t="shared" si="38"/>
        <v>Seleccione Categoría</v>
      </c>
      <c r="BI109" s="43"/>
      <c r="BJ109" s="6" t="str">
        <f t="shared" si="39"/>
        <v/>
      </c>
    </row>
    <row r="110" spans="1:62" ht="30" x14ac:dyDescent="0.25">
      <c r="A110" s="13" t="s">
        <v>61</v>
      </c>
      <c r="B110" s="15" t="s">
        <v>62</v>
      </c>
      <c r="C110" s="9" t="s">
        <v>63</v>
      </c>
      <c r="D110" s="10" t="str">
        <f t="shared" si="21"/>
        <v>XX</v>
      </c>
      <c r="E110" s="13"/>
      <c r="F110" s="22" t="s">
        <v>64</v>
      </c>
      <c r="G110" s="24">
        <f>IFERROR(VLOOKUP('ENUMERACION DE ALOJAMIENTOS'!F110,Datos!$A$1:$B$47,2,FALSE),"")</f>
        <v>0</v>
      </c>
      <c r="H110" s="22"/>
      <c r="I110" s="26" t="str">
        <f>IFERROR(VLOOKUP('ENUMERACION DE ALOJAMIENTOS'!H110,Datos!$D$2:$F$1070,3,FALSE),"")</f>
        <v/>
      </c>
      <c r="J110" s="13"/>
      <c r="K110" s="14"/>
      <c r="L110" s="14"/>
      <c r="M110" s="14"/>
      <c r="N110" s="14"/>
      <c r="O110" s="14"/>
      <c r="P110" s="14"/>
      <c r="Q110" s="14"/>
      <c r="R110" s="28" t="str">
        <f t="shared" si="22"/>
        <v/>
      </c>
      <c r="S110" s="28" t="str">
        <f t="shared" si="23"/>
        <v/>
      </c>
      <c r="T110" s="14" t="s">
        <v>4</v>
      </c>
      <c r="U110" s="14"/>
      <c r="V110" s="14"/>
      <c r="W110" s="28" t="e">
        <f>VLOOKUP($W$18,Datos!$K$6:$P$11,MATCH('ENUMERACION DE ALOJAMIENTOS'!B110,Datos!$K$6:$P$6,0),FALSE)</f>
        <v>#N/A</v>
      </c>
      <c r="X110" s="28" t="e">
        <f t="shared" si="24"/>
        <v>#N/A</v>
      </c>
      <c r="Y110" s="28">
        <f t="shared" si="25"/>
        <v>0</v>
      </c>
      <c r="Z110" s="14" t="s">
        <v>61</v>
      </c>
      <c r="AA110" s="28" t="e">
        <f>VLOOKUP(Z110,Datos!$K$6:$P$9,MATCH('ENUMERACION DE ALOJAMIENTOS'!$B110,Datos!$K$6:$P$6,0),FALSE)</f>
        <v>#N/A</v>
      </c>
      <c r="AB110" s="28" t="e">
        <f t="shared" si="26"/>
        <v>#N/A</v>
      </c>
      <c r="AC110" s="14"/>
      <c r="AD110" s="14" t="s">
        <v>61</v>
      </c>
      <c r="AE110" s="28" t="e">
        <f>IF(AND(AD110="DOBLE",Z110="DOBLE",B110="2 LLAVES"),8,VLOOKUP(AD110,Datos!$K$6:$P$9,MATCH('ENUMERACION DE ALOJAMIENTOS'!$B110,Datos!$K$6:$P$6,0),FALSE))</f>
        <v>#N/A</v>
      </c>
      <c r="AF110" s="28" t="e">
        <f t="shared" si="27"/>
        <v>#N/A</v>
      </c>
      <c r="AG110" s="14"/>
      <c r="AH110" s="14" t="s">
        <v>61</v>
      </c>
      <c r="AI110" s="28" t="e">
        <f>IF(AND(COUNTIF(Z110:AD110,"DOBLE")&gt;=1,AH110="DOBLE",$B$20="2 LLAVES"),8,VLOOKUP(AH110,Datos!$K$6:$P$9,MATCH('ENUMERACION DE ALOJAMIENTOS'!$B110,Datos!$K$6:$P$6,0),FALSE))</f>
        <v>#N/A</v>
      </c>
      <c r="AJ110" s="28" t="e">
        <f t="shared" si="28"/>
        <v>#N/A</v>
      </c>
      <c r="AK110" s="14"/>
      <c r="AL110" s="14" t="s">
        <v>61</v>
      </c>
      <c r="AM110" s="28" t="e">
        <f>IF(AND(COUNTIF(Z110:AH110,"DOBLE")&gt;=1,AL110="DOBLE",$B$20="2 LLAVES"),8,VLOOKUP(AL110,Datos!$K$6:$P$9,MATCH('ENUMERACION DE ALOJAMIENTOS'!$B110,Datos!$K$6:$P$6,0),FALSE))</f>
        <v>#N/A</v>
      </c>
      <c r="AN110" s="28" t="e">
        <f t="shared" si="29"/>
        <v>#N/A</v>
      </c>
      <c r="AO110" s="14"/>
      <c r="AP110" s="14" t="s">
        <v>61</v>
      </c>
      <c r="AQ110" s="28" t="e">
        <f>IF(AND(COUNTIF(Z110:AL110,"DOBLE")&gt;=1,AP110="DOBLE",$B$20="2 LLAVES"),8,VLOOKUP(AP110,Datos!$K$6:$P$9,MATCH('ENUMERACION DE ALOJAMIENTOS'!$B110,Datos!$K$6:$P$6,0),FALSE))</f>
        <v>#N/A</v>
      </c>
      <c r="AR110" s="28" t="e">
        <f t="shared" si="30"/>
        <v>#N/A</v>
      </c>
      <c r="AS110" s="14"/>
      <c r="AT110" s="49">
        <f t="shared" si="31"/>
        <v>0</v>
      </c>
      <c r="AU110" s="33">
        <v>0</v>
      </c>
      <c r="AV110" s="28" t="e">
        <f>IF(((VLOOKUP($AV$19,Datos!$K$6:$P$9,MATCH('ENUMERACION DE ALOJAMIENTOS'!$B110,Datos!$K$6:$P$6,0),FALSE))*AT110)&lt;10,10,((VLOOKUP($AV$19,Datos!$K$6:$P$9,MATCH('ENUMERACION DE ALOJAMIENTOS'!$B110,Datos!$K$6:$P$6,0),FALSE))*AT110))</f>
        <v>#N/A</v>
      </c>
      <c r="AW110" s="28" t="e">
        <f>VLOOKUP($AW$19,Datos!$K$6:$P$10,MATCH('ENUMERACION DE ALOJAMIENTOS'!$B110,Datos!$K$6:$P$6,0),FALSE)</f>
        <v>#N/A</v>
      </c>
      <c r="AX110" s="28" t="str">
        <f t="shared" si="32"/>
        <v/>
      </c>
      <c r="AY110" s="28" t="str">
        <f t="shared" si="33"/>
        <v/>
      </c>
      <c r="AZ110" s="28">
        <f t="shared" si="34"/>
        <v>0</v>
      </c>
      <c r="BA110" s="51">
        <f t="shared" si="35"/>
        <v>0</v>
      </c>
      <c r="BB110" s="52" t="s">
        <v>65</v>
      </c>
      <c r="BC110" s="46" t="s">
        <v>4</v>
      </c>
      <c r="BD110" s="47" t="str">
        <f t="shared" si="36"/>
        <v/>
      </c>
      <c r="BE110" s="46" t="s">
        <v>4</v>
      </c>
      <c r="BF110" s="47" t="str">
        <f t="shared" si="37"/>
        <v/>
      </c>
      <c r="BG110" s="46" t="s">
        <v>4</v>
      </c>
      <c r="BH110" s="43" t="str">
        <f t="shared" si="38"/>
        <v>Seleccione Categoría</v>
      </c>
      <c r="BI110" s="43"/>
      <c r="BJ110" s="6" t="str">
        <f t="shared" si="39"/>
        <v/>
      </c>
    </row>
    <row r="111" spans="1:62" ht="30" x14ac:dyDescent="0.25">
      <c r="A111" s="13" t="s">
        <v>61</v>
      </c>
      <c r="B111" s="15" t="s">
        <v>62</v>
      </c>
      <c r="C111" s="9" t="s">
        <v>63</v>
      </c>
      <c r="D111" s="10" t="str">
        <f t="shared" si="21"/>
        <v>XX</v>
      </c>
      <c r="E111" s="13"/>
      <c r="F111" s="22" t="s">
        <v>64</v>
      </c>
      <c r="G111" s="24">
        <f>IFERROR(VLOOKUP('ENUMERACION DE ALOJAMIENTOS'!F111,Datos!$A$1:$B$47,2,FALSE),"")</f>
        <v>0</v>
      </c>
      <c r="H111" s="22"/>
      <c r="I111" s="26" t="str">
        <f>IFERROR(VLOOKUP('ENUMERACION DE ALOJAMIENTOS'!H111,Datos!$D$2:$F$1070,3,FALSE),"")</f>
        <v/>
      </c>
      <c r="J111" s="13"/>
      <c r="K111" s="14"/>
      <c r="L111" s="14"/>
      <c r="M111" s="14"/>
      <c r="N111" s="14"/>
      <c r="O111" s="14"/>
      <c r="P111" s="14"/>
      <c r="Q111" s="14"/>
      <c r="R111" s="28" t="str">
        <f t="shared" si="22"/>
        <v/>
      </c>
      <c r="S111" s="28" t="str">
        <f t="shared" si="23"/>
        <v/>
      </c>
      <c r="T111" s="14" t="s">
        <v>4</v>
      </c>
      <c r="U111" s="14"/>
      <c r="V111" s="14"/>
      <c r="W111" s="28" t="e">
        <f>VLOOKUP($W$18,Datos!$K$6:$P$11,MATCH('ENUMERACION DE ALOJAMIENTOS'!B111,Datos!$K$6:$P$6,0),FALSE)</f>
        <v>#N/A</v>
      </c>
      <c r="X111" s="28" t="e">
        <f t="shared" si="24"/>
        <v>#N/A</v>
      </c>
      <c r="Y111" s="28">
        <f t="shared" si="25"/>
        <v>0</v>
      </c>
      <c r="Z111" s="14" t="s">
        <v>61</v>
      </c>
      <c r="AA111" s="28" t="e">
        <f>VLOOKUP(Z111,Datos!$K$6:$P$9,MATCH('ENUMERACION DE ALOJAMIENTOS'!$B111,Datos!$K$6:$P$6,0),FALSE)</f>
        <v>#N/A</v>
      </c>
      <c r="AB111" s="28" t="e">
        <f t="shared" si="26"/>
        <v>#N/A</v>
      </c>
      <c r="AC111" s="14"/>
      <c r="AD111" s="14" t="s">
        <v>61</v>
      </c>
      <c r="AE111" s="28" t="e">
        <f>IF(AND(AD111="DOBLE",Z111="DOBLE",B111="2 LLAVES"),8,VLOOKUP(AD111,Datos!$K$6:$P$9,MATCH('ENUMERACION DE ALOJAMIENTOS'!$B111,Datos!$K$6:$P$6,0),FALSE))</f>
        <v>#N/A</v>
      </c>
      <c r="AF111" s="28" t="e">
        <f t="shared" si="27"/>
        <v>#N/A</v>
      </c>
      <c r="AG111" s="14"/>
      <c r="AH111" s="14" t="s">
        <v>61</v>
      </c>
      <c r="AI111" s="28" t="e">
        <f>IF(AND(COUNTIF(Z111:AD111,"DOBLE")&gt;=1,AH111="DOBLE",$B$20="2 LLAVES"),8,VLOOKUP(AH111,Datos!$K$6:$P$9,MATCH('ENUMERACION DE ALOJAMIENTOS'!$B111,Datos!$K$6:$P$6,0),FALSE))</f>
        <v>#N/A</v>
      </c>
      <c r="AJ111" s="28" t="e">
        <f t="shared" si="28"/>
        <v>#N/A</v>
      </c>
      <c r="AK111" s="14"/>
      <c r="AL111" s="14" t="s">
        <v>61</v>
      </c>
      <c r="AM111" s="28" t="e">
        <f>IF(AND(COUNTIF(Z111:AH111,"DOBLE")&gt;=1,AL111="DOBLE",$B$20="2 LLAVES"),8,VLOOKUP(AL111,Datos!$K$6:$P$9,MATCH('ENUMERACION DE ALOJAMIENTOS'!$B111,Datos!$K$6:$P$6,0),FALSE))</f>
        <v>#N/A</v>
      </c>
      <c r="AN111" s="28" t="e">
        <f t="shared" si="29"/>
        <v>#N/A</v>
      </c>
      <c r="AO111" s="14"/>
      <c r="AP111" s="14" t="s">
        <v>61</v>
      </c>
      <c r="AQ111" s="28" t="e">
        <f>IF(AND(COUNTIF(Z111:AL111,"DOBLE")&gt;=1,AP111="DOBLE",$B$20="2 LLAVES"),8,VLOOKUP(AP111,Datos!$K$6:$P$9,MATCH('ENUMERACION DE ALOJAMIENTOS'!$B111,Datos!$K$6:$P$6,0),FALSE))</f>
        <v>#N/A</v>
      </c>
      <c r="AR111" s="28" t="e">
        <f t="shared" si="30"/>
        <v>#N/A</v>
      </c>
      <c r="AS111" s="14"/>
      <c r="AT111" s="49">
        <f t="shared" si="31"/>
        <v>0</v>
      </c>
      <c r="AU111" s="33">
        <v>0</v>
      </c>
      <c r="AV111" s="28" t="e">
        <f>IF(((VLOOKUP($AV$19,Datos!$K$6:$P$9,MATCH('ENUMERACION DE ALOJAMIENTOS'!$B111,Datos!$K$6:$P$6,0),FALSE))*AT111)&lt;10,10,((VLOOKUP($AV$19,Datos!$K$6:$P$9,MATCH('ENUMERACION DE ALOJAMIENTOS'!$B111,Datos!$K$6:$P$6,0),FALSE))*AT111))</f>
        <v>#N/A</v>
      </c>
      <c r="AW111" s="28" t="e">
        <f>VLOOKUP($AW$19,Datos!$K$6:$P$10,MATCH('ENUMERACION DE ALOJAMIENTOS'!$B111,Datos!$K$6:$P$6,0),FALSE)</f>
        <v>#N/A</v>
      </c>
      <c r="AX111" s="28" t="str">
        <f t="shared" si="32"/>
        <v/>
      </c>
      <c r="AY111" s="28" t="str">
        <f t="shared" si="33"/>
        <v/>
      </c>
      <c r="AZ111" s="28">
        <f t="shared" si="34"/>
        <v>0</v>
      </c>
      <c r="BA111" s="51">
        <f t="shared" si="35"/>
        <v>0</v>
      </c>
      <c r="BB111" s="52" t="s">
        <v>65</v>
      </c>
      <c r="BC111" s="46" t="s">
        <v>4</v>
      </c>
      <c r="BD111" s="47" t="str">
        <f t="shared" si="36"/>
        <v/>
      </c>
      <c r="BE111" s="46" t="s">
        <v>4</v>
      </c>
      <c r="BF111" s="47" t="str">
        <f t="shared" si="37"/>
        <v/>
      </c>
      <c r="BG111" s="46" t="s">
        <v>4</v>
      </c>
      <c r="BH111" s="43" t="str">
        <f t="shared" si="38"/>
        <v>Seleccione Categoría</v>
      </c>
      <c r="BI111" s="43"/>
      <c r="BJ111" s="6" t="str">
        <f t="shared" si="39"/>
        <v/>
      </c>
    </row>
    <row r="112" spans="1:62" ht="30" x14ac:dyDescent="0.25">
      <c r="A112" s="13" t="s">
        <v>61</v>
      </c>
      <c r="B112" s="15" t="s">
        <v>62</v>
      </c>
      <c r="C112" s="9" t="s">
        <v>63</v>
      </c>
      <c r="D112" s="10" t="str">
        <f t="shared" si="21"/>
        <v>XX</v>
      </c>
      <c r="E112" s="13"/>
      <c r="F112" s="22" t="s">
        <v>64</v>
      </c>
      <c r="G112" s="24">
        <f>IFERROR(VLOOKUP('ENUMERACION DE ALOJAMIENTOS'!F112,Datos!$A$1:$B$47,2,FALSE),"")</f>
        <v>0</v>
      </c>
      <c r="H112" s="22"/>
      <c r="I112" s="26" t="str">
        <f>IFERROR(VLOOKUP('ENUMERACION DE ALOJAMIENTOS'!H112,Datos!$D$2:$F$1070,3,FALSE),"")</f>
        <v/>
      </c>
      <c r="J112" s="13"/>
      <c r="K112" s="14"/>
      <c r="L112" s="14"/>
      <c r="M112" s="14"/>
      <c r="N112" s="14"/>
      <c r="O112" s="14"/>
      <c r="P112" s="14"/>
      <c r="Q112" s="14"/>
      <c r="R112" s="28" t="str">
        <f t="shared" si="22"/>
        <v/>
      </c>
      <c r="S112" s="28" t="str">
        <f t="shared" si="23"/>
        <v/>
      </c>
      <c r="T112" s="14" t="s">
        <v>4</v>
      </c>
      <c r="U112" s="14"/>
      <c r="V112" s="14"/>
      <c r="W112" s="28" t="e">
        <f>VLOOKUP($W$18,Datos!$K$6:$P$11,MATCH('ENUMERACION DE ALOJAMIENTOS'!B112,Datos!$K$6:$P$6,0),FALSE)</f>
        <v>#N/A</v>
      </c>
      <c r="X112" s="28" t="e">
        <f t="shared" si="24"/>
        <v>#N/A</v>
      </c>
      <c r="Y112" s="28">
        <f t="shared" si="25"/>
        <v>0</v>
      </c>
      <c r="Z112" s="14" t="s">
        <v>61</v>
      </c>
      <c r="AA112" s="28" t="e">
        <f>VLOOKUP(Z112,Datos!$K$6:$P$9,MATCH('ENUMERACION DE ALOJAMIENTOS'!$B112,Datos!$K$6:$P$6,0),FALSE)</f>
        <v>#N/A</v>
      </c>
      <c r="AB112" s="28" t="e">
        <f t="shared" si="26"/>
        <v>#N/A</v>
      </c>
      <c r="AC112" s="14"/>
      <c r="AD112" s="14" t="s">
        <v>61</v>
      </c>
      <c r="AE112" s="28" t="e">
        <f>IF(AND(AD112="DOBLE",Z112="DOBLE",B112="2 LLAVES"),8,VLOOKUP(AD112,Datos!$K$6:$P$9,MATCH('ENUMERACION DE ALOJAMIENTOS'!$B112,Datos!$K$6:$P$6,0),FALSE))</f>
        <v>#N/A</v>
      </c>
      <c r="AF112" s="28" t="e">
        <f t="shared" si="27"/>
        <v>#N/A</v>
      </c>
      <c r="AG112" s="14"/>
      <c r="AH112" s="14" t="s">
        <v>61</v>
      </c>
      <c r="AI112" s="28" t="e">
        <f>IF(AND(COUNTIF(Z112:AD112,"DOBLE")&gt;=1,AH112="DOBLE",$B$20="2 LLAVES"),8,VLOOKUP(AH112,Datos!$K$6:$P$9,MATCH('ENUMERACION DE ALOJAMIENTOS'!$B112,Datos!$K$6:$P$6,0),FALSE))</f>
        <v>#N/A</v>
      </c>
      <c r="AJ112" s="28" t="e">
        <f t="shared" si="28"/>
        <v>#N/A</v>
      </c>
      <c r="AK112" s="14"/>
      <c r="AL112" s="14" t="s">
        <v>61</v>
      </c>
      <c r="AM112" s="28" t="e">
        <f>IF(AND(COUNTIF(Z112:AH112,"DOBLE")&gt;=1,AL112="DOBLE",$B$20="2 LLAVES"),8,VLOOKUP(AL112,Datos!$K$6:$P$9,MATCH('ENUMERACION DE ALOJAMIENTOS'!$B112,Datos!$K$6:$P$6,0),FALSE))</f>
        <v>#N/A</v>
      </c>
      <c r="AN112" s="28" t="e">
        <f t="shared" si="29"/>
        <v>#N/A</v>
      </c>
      <c r="AO112" s="14"/>
      <c r="AP112" s="14" t="s">
        <v>61</v>
      </c>
      <c r="AQ112" s="28" t="e">
        <f>IF(AND(COUNTIF(Z112:AL112,"DOBLE")&gt;=1,AP112="DOBLE",$B$20="2 LLAVES"),8,VLOOKUP(AP112,Datos!$K$6:$P$9,MATCH('ENUMERACION DE ALOJAMIENTOS'!$B112,Datos!$K$6:$P$6,0),FALSE))</f>
        <v>#N/A</v>
      </c>
      <c r="AR112" s="28" t="e">
        <f t="shared" si="30"/>
        <v>#N/A</v>
      </c>
      <c r="AS112" s="14"/>
      <c r="AT112" s="49">
        <f t="shared" si="31"/>
        <v>0</v>
      </c>
      <c r="AU112" s="33">
        <v>0</v>
      </c>
      <c r="AV112" s="28" t="e">
        <f>IF(((VLOOKUP($AV$19,Datos!$K$6:$P$9,MATCH('ENUMERACION DE ALOJAMIENTOS'!$B112,Datos!$K$6:$P$6,0),FALSE))*AT112)&lt;10,10,((VLOOKUP($AV$19,Datos!$K$6:$P$9,MATCH('ENUMERACION DE ALOJAMIENTOS'!$B112,Datos!$K$6:$P$6,0),FALSE))*AT112))</f>
        <v>#N/A</v>
      </c>
      <c r="AW112" s="28" t="e">
        <f>VLOOKUP($AW$19,Datos!$K$6:$P$10,MATCH('ENUMERACION DE ALOJAMIENTOS'!$B112,Datos!$K$6:$P$6,0),FALSE)</f>
        <v>#N/A</v>
      </c>
      <c r="AX112" s="28" t="str">
        <f t="shared" si="32"/>
        <v/>
      </c>
      <c r="AY112" s="28" t="str">
        <f t="shared" si="33"/>
        <v/>
      </c>
      <c r="AZ112" s="28">
        <f t="shared" si="34"/>
        <v>0</v>
      </c>
      <c r="BA112" s="51">
        <f t="shared" si="35"/>
        <v>0</v>
      </c>
      <c r="BB112" s="52" t="s">
        <v>65</v>
      </c>
      <c r="BC112" s="46" t="s">
        <v>4</v>
      </c>
      <c r="BD112" s="47" t="str">
        <f t="shared" si="36"/>
        <v/>
      </c>
      <c r="BE112" s="46" t="s">
        <v>4</v>
      </c>
      <c r="BF112" s="47" t="str">
        <f t="shared" si="37"/>
        <v/>
      </c>
      <c r="BG112" s="46" t="s">
        <v>4</v>
      </c>
      <c r="BH112" s="43" t="str">
        <f t="shared" si="38"/>
        <v>Seleccione Categoría</v>
      </c>
      <c r="BI112" s="43"/>
      <c r="BJ112" s="6" t="str">
        <f t="shared" si="39"/>
        <v/>
      </c>
    </row>
    <row r="113" spans="1:62" ht="30" x14ac:dyDescent="0.25">
      <c r="A113" s="13" t="s">
        <v>61</v>
      </c>
      <c r="B113" s="15" t="s">
        <v>62</v>
      </c>
      <c r="C113" s="9" t="s">
        <v>63</v>
      </c>
      <c r="D113" s="10" t="str">
        <f t="shared" si="21"/>
        <v>XX</v>
      </c>
      <c r="E113" s="13"/>
      <c r="F113" s="22" t="s">
        <v>64</v>
      </c>
      <c r="G113" s="24">
        <f>IFERROR(VLOOKUP('ENUMERACION DE ALOJAMIENTOS'!F113,Datos!$A$1:$B$47,2,FALSE),"")</f>
        <v>0</v>
      </c>
      <c r="H113" s="22"/>
      <c r="I113" s="26" t="str">
        <f>IFERROR(VLOOKUP('ENUMERACION DE ALOJAMIENTOS'!H113,Datos!$D$2:$F$1070,3,FALSE),"")</f>
        <v/>
      </c>
      <c r="J113" s="13"/>
      <c r="K113" s="14"/>
      <c r="L113" s="14"/>
      <c r="M113" s="14"/>
      <c r="N113" s="14"/>
      <c r="O113" s="14"/>
      <c r="P113" s="14"/>
      <c r="Q113" s="14"/>
      <c r="R113" s="28" t="str">
        <f t="shared" si="22"/>
        <v/>
      </c>
      <c r="S113" s="28" t="str">
        <f t="shared" si="23"/>
        <v/>
      </c>
      <c r="T113" s="14" t="s">
        <v>4</v>
      </c>
      <c r="U113" s="14"/>
      <c r="V113" s="14"/>
      <c r="W113" s="28" t="e">
        <f>VLOOKUP($W$18,Datos!$K$6:$P$11,MATCH('ENUMERACION DE ALOJAMIENTOS'!B113,Datos!$K$6:$P$6,0),FALSE)</f>
        <v>#N/A</v>
      </c>
      <c r="X113" s="28" t="e">
        <f t="shared" si="24"/>
        <v>#N/A</v>
      </c>
      <c r="Y113" s="28">
        <f t="shared" si="25"/>
        <v>0</v>
      </c>
      <c r="Z113" s="14" t="s">
        <v>61</v>
      </c>
      <c r="AA113" s="28" t="e">
        <f>VLOOKUP(Z113,Datos!$K$6:$P$9,MATCH('ENUMERACION DE ALOJAMIENTOS'!$B113,Datos!$K$6:$P$6,0),FALSE)</f>
        <v>#N/A</v>
      </c>
      <c r="AB113" s="28" t="e">
        <f t="shared" si="26"/>
        <v>#N/A</v>
      </c>
      <c r="AC113" s="14"/>
      <c r="AD113" s="14" t="s">
        <v>61</v>
      </c>
      <c r="AE113" s="28" t="e">
        <f>IF(AND(AD113="DOBLE",Z113="DOBLE",B113="2 LLAVES"),8,VLOOKUP(AD113,Datos!$K$6:$P$9,MATCH('ENUMERACION DE ALOJAMIENTOS'!$B113,Datos!$K$6:$P$6,0),FALSE))</f>
        <v>#N/A</v>
      </c>
      <c r="AF113" s="28" t="e">
        <f t="shared" si="27"/>
        <v>#N/A</v>
      </c>
      <c r="AG113" s="14"/>
      <c r="AH113" s="14" t="s">
        <v>61</v>
      </c>
      <c r="AI113" s="28" t="e">
        <f>IF(AND(COUNTIF(Z113:AD113,"DOBLE")&gt;=1,AH113="DOBLE",$B$20="2 LLAVES"),8,VLOOKUP(AH113,Datos!$K$6:$P$9,MATCH('ENUMERACION DE ALOJAMIENTOS'!$B113,Datos!$K$6:$P$6,0),FALSE))</f>
        <v>#N/A</v>
      </c>
      <c r="AJ113" s="28" t="e">
        <f t="shared" si="28"/>
        <v>#N/A</v>
      </c>
      <c r="AK113" s="14"/>
      <c r="AL113" s="14" t="s">
        <v>61</v>
      </c>
      <c r="AM113" s="28" t="e">
        <f>IF(AND(COUNTIF(Z113:AH113,"DOBLE")&gt;=1,AL113="DOBLE",$B$20="2 LLAVES"),8,VLOOKUP(AL113,Datos!$K$6:$P$9,MATCH('ENUMERACION DE ALOJAMIENTOS'!$B113,Datos!$K$6:$P$6,0),FALSE))</f>
        <v>#N/A</v>
      </c>
      <c r="AN113" s="28" t="e">
        <f t="shared" si="29"/>
        <v>#N/A</v>
      </c>
      <c r="AO113" s="14"/>
      <c r="AP113" s="14" t="s">
        <v>61</v>
      </c>
      <c r="AQ113" s="28" t="e">
        <f>IF(AND(COUNTIF(Z113:AL113,"DOBLE")&gt;=1,AP113="DOBLE",$B$20="2 LLAVES"),8,VLOOKUP(AP113,Datos!$K$6:$P$9,MATCH('ENUMERACION DE ALOJAMIENTOS'!$B113,Datos!$K$6:$P$6,0),FALSE))</f>
        <v>#N/A</v>
      </c>
      <c r="AR113" s="28" t="e">
        <f t="shared" si="30"/>
        <v>#N/A</v>
      </c>
      <c r="AS113" s="14"/>
      <c r="AT113" s="49">
        <f t="shared" si="31"/>
        <v>0</v>
      </c>
      <c r="AU113" s="33">
        <v>0</v>
      </c>
      <c r="AV113" s="28" t="e">
        <f>IF(((VLOOKUP($AV$19,Datos!$K$6:$P$9,MATCH('ENUMERACION DE ALOJAMIENTOS'!$B113,Datos!$K$6:$P$6,0),FALSE))*AT113)&lt;10,10,((VLOOKUP($AV$19,Datos!$K$6:$P$9,MATCH('ENUMERACION DE ALOJAMIENTOS'!$B113,Datos!$K$6:$P$6,0),FALSE))*AT113))</f>
        <v>#N/A</v>
      </c>
      <c r="AW113" s="28" t="e">
        <f>VLOOKUP($AW$19,Datos!$K$6:$P$10,MATCH('ENUMERACION DE ALOJAMIENTOS'!$B113,Datos!$K$6:$P$6,0),FALSE)</f>
        <v>#N/A</v>
      </c>
      <c r="AX113" s="28" t="str">
        <f t="shared" si="32"/>
        <v/>
      </c>
      <c r="AY113" s="28" t="str">
        <f t="shared" si="33"/>
        <v/>
      </c>
      <c r="AZ113" s="28">
        <f t="shared" si="34"/>
        <v>0</v>
      </c>
      <c r="BA113" s="51">
        <f t="shared" si="35"/>
        <v>0</v>
      </c>
      <c r="BB113" s="52" t="s">
        <v>65</v>
      </c>
      <c r="BC113" s="46" t="s">
        <v>4</v>
      </c>
      <c r="BD113" s="47" t="str">
        <f t="shared" si="36"/>
        <v/>
      </c>
      <c r="BE113" s="46" t="s">
        <v>4</v>
      </c>
      <c r="BF113" s="47" t="str">
        <f t="shared" si="37"/>
        <v/>
      </c>
      <c r="BG113" s="46" t="s">
        <v>4</v>
      </c>
      <c r="BH113" s="43" t="str">
        <f t="shared" si="38"/>
        <v>Seleccione Categoría</v>
      </c>
      <c r="BI113" s="43"/>
      <c r="BJ113" s="6" t="str">
        <f t="shared" si="39"/>
        <v/>
      </c>
    </row>
    <row r="114" spans="1:62" ht="30" x14ac:dyDescent="0.25">
      <c r="A114" s="13" t="s">
        <v>61</v>
      </c>
      <c r="B114" s="15" t="s">
        <v>62</v>
      </c>
      <c r="C114" s="9" t="s">
        <v>63</v>
      </c>
      <c r="D114" s="10" t="str">
        <f t="shared" si="21"/>
        <v>XX</v>
      </c>
      <c r="E114" s="13"/>
      <c r="F114" s="22" t="s">
        <v>64</v>
      </c>
      <c r="G114" s="24">
        <f>IFERROR(VLOOKUP('ENUMERACION DE ALOJAMIENTOS'!F114,Datos!$A$1:$B$47,2,FALSE),"")</f>
        <v>0</v>
      </c>
      <c r="H114" s="22"/>
      <c r="I114" s="26" t="str">
        <f>IFERROR(VLOOKUP('ENUMERACION DE ALOJAMIENTOS'!H114,Datos!$D$2:$F$1070,3,FALSE),"")</f>
        <v/>
      </c>
      <c r="J114" s="13"/>
      <c r="K114" s="14"/>
      <c r="L114" s="14"/>
      <c r="M114" s="14"/>
      <c r="N114" s="14"/>
      <c r="O114" s="14"/>
      <c r="P114" s="14"/>
      <c r="Q114" s="14"/>
      <c r="R114" s="28" t="str">
        <f t="shared" si="22"/>
        <v/>
      </c>
      <c r="S114" s="28" t="str">
        <f t="shared" si="23"/>
        <v/>
      </c>
      <c r="T114" s="14" t="s">
        <v>4</v>
      </c>
      <c r="U114" s="14"/>
      <c r="V114" s="14"/>
      <c r="W114" s="28" t="e">
        <f>VLOOKUP($W$18,Datos!$K$6:$P$11,MATCH('ENUMERACION DE ALOJAMIENTOS'!B114,Datos!$K$6:$P$6,0),FALSE)</f>
        <v>#N/A</v>
      </c>
      <c r="X114" s="28" t="e">
        <f t="shared" si="24"/>
        <v>#N/A</v>
      </c>
      <c r="Y114" s="28">
        <f t="shared" si="25"/>
        <v>0</v>
      </c>
      <c r="Z114" s="14" t="s">
        <v>61</v>
      </c>
      <c r="AA114" s="28" t="e">
        <f>VLOOKUP(Z114,Datos!$K$6:$P$9,MATCH('ENUMERACION DE ALOJAMIENTOS'!$B114,Datos!$K$6:$P$6,0),FALSE)</f>
        <v>#N/A</v>
      </c>
      <c r="AB114" s="28" t="e">
        <f t="shared" si="26"/>
        <v>#N/A</v>
      </c>
      <c r="AC114" s="14"/>
      <c r="AD114" s="14" t="s">
        <v>61</v>
      </c>
      <c r="AE114" s="28" t="e">
        <f>IF(AND(AD114="DOBLE",Z114="DOBLE",B114="2 LLAVES"),8,VLOOKUP(AD114,Datos!$K$6:$P$9,MATCH('ENUMERACION DE ALOJAMIENTOS'!$B114,Datos!$K$6:$P$6,0),FALSE))</f>
        <v>#N/A</v>
      </c>
      <c r="AF114" s="28" t="e">
        <f t="shared" si="27"/>
        <v>#N/A</v>
      </c>
      <c r="AG114" s="14"/>
      <c r="AH114" s="14" t="s">
        <v>61</v>
      </c>
      <c r="AI114" s="28" t="e">
        <f>IF(AND(COUNTIF(Z114:AD114,"DOBLE")&gt;=1,AH114="DOBLE",$B$20="2 LLAVES"),8,VLOOKUP(AH114,Datos!$K$6:$P$9,MATCH('ENUMERACION DE ALOJAMIENTOS'!$B114,Datos!$K$6:$P$6,0),FALSE))</f>
        <v>#N/A</v>
      </c>
      <c r="AJ114" s="28" t="e">
        <f t="shared" si="28"/>
        <v>#N/A</v>
      </c>
      <c r="AK114" s="14"/>
      <c r="AL114" s="14" t="s">
        <v>61</v>
      </c>
      <c r="AM114" s="28" t="e">
        <f>IF(AND(COUNTIF(Z114:AH114,"DOBLE")&gt;=1,AL114="DOBLE",$B$20="2 LLAVES"),8,VLOOKUP(AL114,Datos!$K$6:$P$9,MATCH('ENUMERACION DE ALOJAMIENTOS'!$B114,Datos!$K$6:$P$6,0),FALSE))</f>
        <v>#N/A</v>
      </c>
      <c r="AN114" s="28" t="e">
        <f t="shared" si="29"/>
        <v>#N/A</v>
      </c>
      <c r="AO114" s="14"/>
      <c r="AP114" s="14" t="s">
        <v>61</v>
      </c>
      <c r="AQ114" s="28" t="e">
        <f>IF(AND(COUNTIF(Z114:AL114,"DOBLE")&gt;=1,AP114="DOBLE",$B$20="2 LLAVES"),8,VLOOKUP(AP114,Datos!$K$6:$P$9,MATCH('ENUMERACION DE ALOJAMIENTOS'!$B114,Datos!$K$6:$P$6,0),FALSE))</f>
        <v>#N/A</v>
      </c>
      <c r="AR114" s="28" t="e">
        <f t="shared" si="30"/>
        <v>#N/A</v>
      </c>
      <c r="AS114" s="14"/>
      <c r="AT114" s="49">
        <f t="shared" si="31"/>
        <v>0</v>
      </c>
      <c r="AU114" s="33">
        <v>0</v>
      </c>
      <c r="AV114" s="28" t="e">
        <f>IF(((VLOOKUP($AV$19,Datos!$K$6:$P$9,MATCH('ENUMERACION DE ALOJAMIENTOS'!$B114,Datos!$K$6:$P$6,0),FALSE))*AT114)&lt;10,10,((VLOOKUP($AV$19,Datos!$K$6:$P$9,MATCH('ENUMERACION DE ALOJAMIENTOS'!$B114,Datos!$K$6:$P$6,0),FALSE))*AT114))</f>
        <v>#N/A</v>
      </c>
      <c r="AW114" s="28" t="e">
        <f>VLOOKUP($AW$19,Datos!$K$6:$P$10,MATCH('ENUMERACION DE ALOJAMIENTOS'!$B114,Datos!$K$6:$P$6,0),FALSE)</f>
        <v>#N/A</v>
      </c>
      <c r="AX114" s="28" t="str">
        <f t="shared" si="32"/>
        <v/>
      </c>
      <c r="AY114" s="28" t="str">
        <f t="shared" si="33"/>
        <v/>
      </c>
      <c r="AZ114" s="28">
        <f t="shared" si="34"/>
        <v>0</v>
      </c>
      <c r="BA114" s="51">
        <f t="shared" si="35"/>
        <v>0</v>
      </c>
      <c r="BB114" s="52" t="s">
        <v>65</v>
      </c>
      <c r="BC114" s="46" t="s">
        <v>4</v>
      </c>
      <c r="BD114" s="47" t="str">
        <f t="shared" si="36"/>
        <v/>
      </c>
      <c r="BE114" s="46" t="s">
        <v>4</v>
      </c>
      <c r="BF114" s="47" t="str">
        <f t="shared" si="37"/>
        <v/>
      </c>
      <c r="BG114" s="46" t="s">
        <v>4</v>
      </c>
      <c r="BH114" s="43" t="str">
        <f t="shared" si="38"/>
        <v>Seleccione Categoría</v>
      </c>
      <c r="BI114" s="43"/>
      <c r="BJ114" s="6" t="str">
        <f t="shared" si="39"/>
        <v/>
      </c>
    </row>
    <row r="115" spans="1:62" ht="30" x14ac:dyDescent="0.25">
      <c r="A115" s="13" t="s">
        <v>61</v>
      </c>
      <c r="B115" s="15" t="s">
        <v>62</v>
      </c>
      <c r="C115" s="9" t="s">
        <v>63</v>
      </c>
      <c r="D115" s="10" t="str">
        <f t="shared" si="21"/>
        <v>XX</v>
      </c>
      <c r="E115" s="13"/>
      <c r="F115" s="22" t="s">
        <v>64</v>
      </c>
      <c r="G115" s="24">
        <f>IFERROR(VLOOKUP('ENUMERACION DE ALOJAMIENTOS'!F115,Datos!$A$1:$B$47,2,FALSE),"")</f>
        <v>0</v>
      </c>
      <c r="H115" s="22"/>
      <c r="I115" s="26" t="str">
        <f>IFERROR(VLOOKUP('ENUMERACION DE ALOJAMIENTOS'!H115,Datos!$D$2:$F$1070,3,FALSE),"")</f>
        <v/>
      </c>
      <c r="J115" s="13"/>
      <c r="K115" s="14"/>
      <c r="L115" s="14"/>
      <c r="M115" s="14"/>
      <c r="N115" s="14"/>
      <c r="O115" s="14"/>
      <c r="P115" s="14"/>
      <c r="Q115" s="14"/>
      <c r="R115" s="28" t="str">
        <f t="shared" si="22"/>
        <v/>
      </c>
      <c r="S115" s="28" t="str">
        <f t="shared" si="23"/>
        <v/>
      </c>
      <c r="T115" s="14" t="s">
        <v>4</v>
      </c>
      <c r="U115" s="14"/>
      <c r="V115" s="14"/>
      <c r="W115" s="28" t="e">
        <f>VLOOKUP($W$18,Datos!$K$6:$P$11,MATCH('ENUMERACION DE ALOJAMIENTOS'!B115,Datos!$K$6:$P$6,0),FALSE)</f>
        <v>#N/A</v>
      </c>
      <c r="X115" s="28" t="e">
        <f t="shared" si="24"/>
        <v>#N/A</v>
      </c>
      <c r="Y115" s="28">
        <f t="shared" si="25"/>
        <v>0</v>
      </c>
      <c r="Z115" s="14" t="s">
        <v>61</v>
      </c>
      <c r="AA115" s="28" t="e">
        <f>VLOOKUP(Z115,Datos!$K$6:$P$9,MATCH('ENUMERACION DE ALOJAMIENTOS'!$B115,Datos!$K$6:$P$6,0),FALSE)</f>
        <v>#N/A</v>
      </c>
      <c r="AB115" s="28" t="e">
        <f t="shared" si="26"/>
        <v>#N/A</v>
      </c>
      <c r="AC115" s="14"/>
      <c r="AD115" s="14" t="s">
        <v>61</v>
      </c>
      <c r="AE115" s="28" t="e">
        <f>IF(AND(AD115="DOBLE",Z115="DOBLE",B115="2 LLAVES"),8,VLOOKUP(AD115,Datos!$K$6:$P$9,MATCH('ENUMERACION DE ALOJAMIENTOS'!$B115,Datos!$K$6:$P$6,0),FALSE))</f>
        <v>#N/A</v>
      </c>
      <c r="AF115" s="28" t="e">
        <f t="shared" si="27"/>
        <v>#N/A</v>
      </c>
      <c r="AG115" s="14"/>
      <c r="AH115" s="14" t="s">
        <v>61</v>
      </c>
      <c r="AI115" s="28" t="e">
        <f>IF(AND(COUNTIF(Z115:AD115,"DOBLE")&gt;=1,AH115="DOBLE",$B$20="2 LLAVES"),8,VLOOKUP(AH115,Datos!$K$6:$P$9,MATCH('ENUMERACION DE ALOJAMIENTOS'!$B115,Datos!$K$6:$P$6,0),FALSE))</f>
        <v>#N/A</v>
      </c>
      <c r="AJ115" s="28" t="e">
        <f t="shared" si="28"/>
        <v>#N/A</v>
      </c>
      <c r="AK115" s="14"/>
      <c r="AL115" s="14" t="s">
        <v>61</v>
      </c>
      <c r="AM115" s="28" t="e">
        <f>IF(AND(COUNTIF(Z115:AH115,"DOBLE")&gt;=1,AL115="DOBLE",$B$20="2 LLAVES"),8,VLOOKUP(AL115,Datos!$K$6:$P$9,MATCH('ENUMERACION DE ALOJAMIENTOS'!$B115,Datos!$K$6:$P$6,0),FALSE))</f>
        <v>#N/A</v>
      </c>
      <c r="AN115" s="28" t="e">
        <f t="shared" si="29"/>
        <v>#N/A</v>
      </c>
      <c r="AO115" s="14"/>
      <c r="AP115" s="14" t="s">
        <v>61</v>
      </c>
      <c r="AQ115" s="28" t="e">
        <f>IF(AND(COUNTIF(Z115:AL115,"DOBLE")&gt;=1,AP115="DOBLE",$B$20="2 LLAVES"),8,VLOOKUP(AP115,Datos!$K$6:$P$9,MATCH('ENUMERACION DE ALOJAMIENTOS'!$B115,Datos!$K$6:$P$6,0),FALSE))</f>
        <v>#N/A</v>
      </c>
      <c r="AR115" s="28" t="e">
        <f t="shared" si="30"/>
        <v>#N/A</v>
      </c>
      <c r="AS115" s="14"/>
      <c r="AT115" s="49">
        <f t="shared" si="31"/>
        <v>0</v>
      </c>
      <c r="AU115" s="33">
        <v>0</v>
      </c>
      <c r="AV115" s="28" t="e">
        <f>IF(((VLOOKUP($AV$19,Datos!$K$6:$P$9,MATCH('ENUMERACION DE ALOJAMIENTOS'!$B115,Datos!$K$6:$P$6,0),FALSE))*AT115)&lt;10,10,((VLOOKUP($AV$19,Datos!$K$6:$P$9,MATCH('ENUMERACION DE ALOJAMIENTOS'!$B115,Datos!$K$6:$P$6,0),FALSE))*AT115))</f>
        <v>#N/A</v>
      </c>
      <c r="AW115" s="28" t="e">
        <f>VLOOKUP($AW$19,Datos!$K$6:$P$10,MATCH('ENUMERACION DE ALOJAMIENTOS'!$B115,Datos!$K$6:$P$6,0),FALSE)</f>
        <v>#N/A</v>
      </c>
      <c r="AX115" s="28" t="str">
        <f t="shared" si="32"/>
        <v/>
      </c>
      <c r="AY115" s="28" t="str">
        <f t="shared" si="33"/>
        <v/>
      </c>
      <c r="AZ115" s="28">
        <f t="shared" si="34"/>
        <v>0</v>
      </c>
      <c r="BA115" s="51">
        <f t="shared" si="35"/>
        <v>0</v>
      </c>
      <c r="BB115" s="52" t="s">
        <v>65</v>
      </c>
      <c r="BC115" s="46" t="s">
        <v>4</v>
      </c>
      <c r="BD115" s="47" t="str">
        <f t="shared" si="36"/>
        <v/>
      </c>
      <c r="BE115" s="46" t="s">
        <v>4</v>
      </c>
      <c r="BF115" s="47" t="str">
        <f t="shared" si="37"/>
        <v/>
      </c>
      <c r="BG115" s="46" t="s">
        <v>4</v>
      </c>
      <c r="BH115" s="43" t="str">
        <f t="shared" si="38"/>
        <v>Seleccione Categoría</v>
      </c>
      <c r="BI115" s="43"/>
      <c r="BJ115" s="6" t="str">
        <f t="shared" si="39"/>
        <v/>
      </c>
    </row>
    <row r="116" spans="1:62" ht="30" x14ac:dyDescent="0.25">
      <c r="A116" s="13" t="s">
        <v>61</v>
      </c>
      <c r="B116" s="15" t="s">
        <v>62</v>
      </c>
      <c r="C116" s="9" t="s">
        <v>63</v>
      </c>
      <c r="D116" s="10" t="str">
        <f t="shared" ref="D116:D147" si="40">VLOOKUP(C116,VIA_CODIGO,2,FALSE)</f>
        <v>XX</v>
      </c>
      <c r="E116" s="13"/>
      <c r="F116" s="22" t="s">
        <v>64</v>
      </c>
      <c r="G116" s="24">
        <f>IFERROR(VLOOKUP('ENUMERACION DE ALOJAMIENTOS'!F116,Datos!$A$1:$B$47,2,FALSE),"")</f>
        <v>0</v>
      </c>
      <c r="H116" s="22"/>
      <c r="I116" s="26" t="str">
        <f>IFERROR(VLOOKUP('ENUMERACION DE ALOJAMIENTOS'!H116,Datos!$D$2:$F$1070,3,FALSE),"")</f>
        <v/>
      </c>
      <c r="J116" s="13"/>
      <c r="K116" s="14"/>
      <c r="L116" s="14"/>
      <c r="M116" s="14"/>
      <c r="N116" s="14"/>
      <c r="O116" s="14"/>
      <c r="P116" s="14"/>
      <c r="Q116" s="14"/>
      <c r="R116" s="28" t="str">
        <f t="shared" si="22"/>
        <v/>
      </c>
      <c r="S116" s="28" t="str">
        <f t="shared" si="23"/>
        <v/>
      </c>
      <c r="T116" s="14" t="s">
        <v>4</v>
      </c>
      <c r="U116" s="14"/>
      <c r="V116" s="14"/>
      <c r="W116" s="28" t="e">
        <f>VLOOKUP($W$18,Datos!$K$6:$P$11,MATCH('ENUMERACION DE ALOJAMIENTOS'!B116,Datos!$K$6:$P$6,0),FALSE)</f>
        <v>#N/A</v>
      </c>
      <c r="X116" s="28" t="e">
        <f t="shared" si="24"/>
        <v>#N/A</v>
      </c>
      <c r="Y116" s="28">
        <f t="shared" si="25"/>
        <v>0</v>
      </c>
      <c r="Z116" s="14" t="s">
        <v>61</v>
      </c>
      <c r="AA116" s="28" t="e">
        <f>VLOOKUP(Z116,Datos!$K$6:$P$9,MATCH('ENUMERACION DE ALOJAMIENTOS'!$B116,Datos!$K$6:$P$6,0),FALSE)</f>
        <v>#N/A</v>
      </c>
      <c r="AB116" s="28" t="e">
        <f t="shared" si="26"/>
        <v>#N/A</v>
      </c>
      <c r="AC116" s="14"/>
      <c r="AD116" s="14" t="s">
        <v>61</v>
      </c>
      <c r="AE116" s="28" t="e">
        <f>IF(AND(AD116="DOBLE",Z116="DOBLE",B116="2 LLAVES"),8,VLOOKUP(AD116,Datos!$K$6:$P$9,MATCH('ENUMERACION DE ALOJAMIENTOS'!$B116,Datos!$K$6:$P$6,0),FALSE))</f>
        <v>#N/A</v>
      </c>
      <c r="AF116" s="28" t="e">
        <f t="shared" si="27"/>
        <v>#N/A</v>
      </c>
      <c r="AG116" s="14"/>
      <c r="AH116" s="14" t="s">
        <v>61</v>
      </c>
      <c r="AI116" s="28" t="e">
        <f>IF(AND(COUNTIF(Z116:AD116,"DOBLE")&gt;=1,AH116="DOBLE",$B$20="2 LLAVES"),8,VLOOKUP(AH116,Datos!$K$6:$P$9,MATCH('ENUMERACION DE ALOJAMIENTOS'!$B116,Datos!$K$6:$P$6,0),FALSE))</f>
        <v>#N/A</v>
      </c>
      <c r="AJ116" s="28" t="e">
        <f t="shared" si="28"/>
        <v>#N/A</v>
      </c>
      <c r="AK116" s="14"/>
      <c r="AL116" s="14" t="s">
        <v>61</v>
      </c>
      <c r="AM116" s="28" t="e">
        <f>IF(AND(COUNTIF(Z116:AH116,"DOBLE")&gt;=1,AL116="DOBLE",$B$20="2 LLAVES"),8,VLOOKUP(AL116,Datos!$K$6:$P$9,MATCH('ENUMERACION DE ALOJAMIENTOS'!$B116,Datos!$K$6:$P$6,0),FALSE))</f>
        <v>#N/A</v>
      </c>
      <c r="AN116" s="28" t="e">
        <f t="shared" si="29"/>
        <v>#N/A</v>
      </c>
      <c r="AO116" s="14"/>
      <c r="AP116" s="14" t="s">
        <v>61</v>
      </c>
      <c r="AQ116" s="28" t="e">
        <f>IF(AND(COUNTIF(Z116:AL116,"DOBLE")&gt;=1,AP116="DOBLE",$B$20="2 LLAVES"),8,VLOOKUP(AP116,Datos!$K$6:$P$9,MATCH('ENUMERACION DE ALOJAMIENTOS'!$B116,Datos!$K$6:$P$6,0),FALSE))</f>
        <v>#N/A</v>
      </c>
      <c r="AR116" s="28" t="e">
        <f t="shared" si="30"/>
        <v>#N/A</v>
      </c>
      <c r="AS116" s="14"/>
      <c r="AT116" s="49">
        <f t="shared" si="31"/>
        <v>0</v>
      </c>
      <c r="AU116" s="33">
        <v>0</v>
      </c>
      <c r="AV116" s="28" t="e">
        <f>IF(((VLOOKUP($AV$19,Datos!$K$6:$P$9,MATCH('ENUMERACION DE ALOJAMIENTOS'!$B116,Datos!$K$6:$P$6,0),FALSE))*AT116)&lt;10,10,((VLOOKUP($AV$19,Datos!$K$6:$P$9,MATCH('ENUMERACION DE ALOJAMIENTOS'!$B116,Datos!$K$6:$P$6,0),FALSE))*AT116))</f>
        <v>#N/A</v>
      </c>
      <c r="AW116" s="28" t="e">
        <f>VLOOKUP($AW$19,Datos!$K$6:$P$10,MATCH('ENUMERACION DE ALOJAMIENTOS'!$B116,Datos!$K$6:$P$6,0),FALSE)</f>
        <v>#N/A</v>
      </c>
      <c r="AX116" s="28" t="str">
        <f t="shared" si="32"/>
        <v/>
      </c>
      <c r="AY116" s="28" t="str">
        <f t="shared" si="33"/>
        <v/>
      </c>
      <c r="AZ116" s="28">
        <f t="shared" si="34"/>
        <v>0</v>
      </c>
      <c r="BA116" s="51">
        <f t="shared" si="35"/>
        <v>0</v>
      </c>
      <c r="BB116" s="52" t="s">
        <v>65</v>
      </c>
      <c r="BC116" s="46" t="s">
        <v>4</v>
      </c>
      <c r="BD116" s="47" t="str">
        <f t="shared" si="36"/>
        <v/>
      </c>
      <c r="BE116" s="46" t="s">
        <v>4</v>
      </c>
      <c r="BF116" s="47" t="str">
        <f t="shared" si="37"/>
        <v/>
      </c>
      <c r="BG116" s="46" t="s">
        <v>4</v>
      </c>
      <c r="BH116" s="43" t="str">
        <f t="shared" si="38"/>
        <v>Seleccione Categoría</v>
      </c>
      <c r="BI116" s="43"/>
      <c r="BJ116" s="6" t="str">
        <f t="shared" si="39"/>
        <v/>
      </c>
    </row>
    <row r="117" spans="1:62" ht="30" x14ac:dyDescent="0.25">
      <c r="A117" s="13" t="s">
        <v>61</v>
      </c>
      <c r="B117" s="15" t="s">
        <v>62</v>
      </c>
      <c r="C117" s="9" t="s">
        <v>63</v>
      </c>
      <c r="D117" s="10" t="str">
        <f t="shared" si="40"/>
        <v>XX</v>
      </c>
      <c r="E117" s="13"/>
      <c r="F117" s="22" t="s">
        <v>64</v>
      </c>
      <c r="G117" s="24">
        <f>IFERROR(VLOOKUP('ENUMERACION DE ALOJAMIENTOS'!F117,Datos!$A$1:$B$47,2,FALSE),"")</f>
        <v>0</v>
      </c>
      <c r="H117" s="22"/>
      <c r="I117" s="26" t="str">
        <f>IFERROR(VLOOKUP('ENUMERACION DE ALOJAMIENTOS'!H117,Datos!$D$2:$F$1070,3,FALSE),"")</f>
        <v/>
      </c>
      <c r="J117" s="13"/>
      <c r="K117" s="14"/>
      <c r="L117" s="14"/>
      <c r="M117" s="14"/>
      <c r="N117" s="14"/>
      <c r="O117" s="14"/>
      <c r="P117" s="14"/>
      <c r="Q117" s="14"/>
      <c r="R117" s="28" t="str">
        <f t="shared" si="22"/>
        <v/>
      </c>
      <c r="S117" s="28" t="str">
        <f t="shared" si="23"/>
        <v/>
      </c>
      <c r="T117" s="14" t="s">
        <v>4</v>
      </c>
      <c r="U117" s="14"/>
      <c r="V117" s="14"/>
      <c r="W117" s="28" t="e">
        <f>VLOOKUP($W$18,Datos!$K$6:$P$11,MATCH('ENUMERACION DE ALOJAMIENTOS'!B117,Datos!$K$6:$P$6,0),FALSE)</f>
        <v>#N/A</v>
      </c>
      <c r="X117" s="28" t="e">
        <f t="shared" si="24"/>
        <v>#N/A</v>
      </c>
      <c r="Y117" s="28">
        <f t="shared" si="25"/>
        <v>0</v>
      </c>
      <c r="Z117" s="14" t="s">
        <v>61</v>
      </c>
      <c r="AA117" s="28" t="e">
        <f>VLOOKUP(Z117,Datos!$K$6:$P$9,MATCH('ENUMERACION DE ALOJAMIENTOS'!$B117,Datos!$K$6:$P$6,0),FALSE)</f>
        <v>#N/A</v>
      </c>
      <c r="AB117" s="28" t="e">
        <f t="shared" si="26"/>
        <v>#N/A</v>
      </c>
      <c r="AC117" s="14"/>
      <c r="AD117" s="14" t="s">
        <v>61</v>
      </c>
      <c r="AE117" s="28" t="e">
        <f>IF(AND(AD117="DOBLE",Z117="DOBLE",B117="2 LLAVES"),8,VLOOKUP(AD117,Datos!$K$6:$P$9,MATCH('ENUMERACION DE ALOJAMIENTOS'!$B117,Datos!$K$6:$P$6,0),FALSE))</f>
        <v>#N/A</v>
      </c>
      <c r="AF117" s="28" t="e">
        <f t="shared" si="27"/>
        <v>#N/A</v>
      </c>
      <c r="AG117" s="14"/>
      <c r="AH117" s="14" t="s">
        <v>61</v>
      </c>
      <c r="AI117" s="28" t="e">
        <f>IF(AND(COUNTIF(Z117:AD117,"DOBLE")&gt;=1,AH117="DOBLE",$B$20="2 LLAVES"),8,VLOOKUP(AH117,Datos!$K$6:$P$9,MATCH('ENUMERACION DE ALOJAMIENTOS'!$B117,Datos!$K$6:$P$6,0),FALSE))</f>
        <v>#N/A</v>
      </c>
      <c r="AJ117" s="28" t="e">
        <f t="shared" si="28"/>
        <v>#N/A</v>
      </c>
      <c r="AK117" s="14"/>
      <c r="AL117" s="14" t="s">
        <v>61</v>
      </c>
      <c r="AM117" s="28" t="e">
        <f>IF(AND(COUNTIF(Z117:AH117,"DOBLE")&gt;=1,AL117="DOBLE",$B$20="2 LLAVES"),8,VLOOKUP(AL117,Datos!$K$6:$P$9,MATCH('ENUMERACION DE ALOJAMIENTOS'!$B117,Datos!$K$6:$P$6,0),FALSE))</f>
        <v>#N/A</v>
      </c>
      <c r="AN117" s="28" t="e">
        <f t="shared" si="29"/>
        <v>#N/A</v>
      </c>
      <c r="AO117" s="14"/>
      <c r="AP117" s="14" t="s">
        <v>61</v>
      </c>
      <c r="AQ117" s="28" t="e">
        <f>IF(AND(COUNTIF(Z117:AL117,"DOBLE")&gt;=1,AP117="DOBLE",$B$20="2 LLAVES"),8,VLOOKUP(AP117,Datos!$K$6:$P$9,MATCH('ENUMERACION DE ALOJAMIENTOS'!$B117,Datos!$K$6:$P$6,0),FALSE))</f>
        <v>#N/A</v>
      </c>
      <c r="AR117" s="28" t="e">
        <f t="shared" si="30"/>
        <v>#N/A</v>
      </c>
      <c r="AS117" s="14"/>
      <c r="AT117" s="49">
        <f t="shared" si="31"/>
        <v>0</v>
      </c>
      <c r="AU117" s="33">
        <v>0</v>
      </c>
      <c r="AV117" s="28" t="e">
        <f>IF(((VLOOKUP($AV$19,Datos!$K$6:$P$9,MATCH('ENUMERACION DE ALOJAMIENTOS'!$B117,Datos!$K$6:$P$6,0),FALSE))*AT117)&lt;10,10,((VLOOKUP($AV$19,Datos!$K$6:$P$9,MATCH('ENUMERACION DE ALOJAMIENTOS'!$B117,Datos!$K$6:$P$6,0),FALSE))*AT117))</f>
        <v>#N/A</v>
      </c>
      <c r="AW117" s="28" t="e">
        <f>VLOOKUP($AW$19,Datos!$K$6:$P$10,MATCH('ENUMERACION DE ALOJAMIENTOS'!$B117,Datos!$K$6:$P$6,0),FALSE)</f>
        <v>#N/A</v>
      </c>
      <c r="AX117" s="28" t="str">
        <f t="shared" si="32"/>
        <v/>
      </c>
      <c r="AY117" s="28" t="str">
        <f t="shared" si="33"/>
        <v/>
      </c>
      <c r="AZ117" s="28">
        <f t="shared" si="34"/>
        <v>0</v>
      </c>
      <c r="BA117" s="51">
        <f t="shared" si="35"/>
        <v>0</v>
      </c>
      <c r="BB117" s="52" t="s">
        <v>65</v>
      </c>
      <c r="BC117" s="46" t="s">
        <v>4</v>
      </c>
      <c r="BD117" s="47" t="str">
        <f t="shared" si="36"/>
        <v/>
      </c>
      <c r="BE117" s="46" t="s">
        <v>4</v>
      </c>
      <c r="BF117" s="47" t="str">
        <f t="shared" si="37"/>
        <v/>
      </c>
      <c r="BG117" s="46" t="s">
        <v>4</v>
      </c>
      <c r="BH117" s="43" t="str">
        <f t="shared" si="38"/>
        <v>Seleccione Categoría</v>
      </c>
      <c r="BI117" s="43"/>
      <c r="BJ117" s="6" t="str">
        <f t="shared" si="39"/>
        <v/>
      </c>
    </row>
    <row r="118" spans="1:62" ht="30" x14ac:dyDescent="0.25">
      <c r="A118" s="13" t="s">
        <v>61</v>
      </c>
      <c r="B118" s="15" t="s">
        <v>62</v>
      </c>
      <c r="C118" s="9" t="s">
        <v>63</v>
      </c>
      <c r="D118" s="10" t="str">
        <f t="shared" si="40"/>
        <v>XX</v>
      </c>
      <c r="E118" s="13"/>
      <c r="F118" s="22" t="s">
        <v>64</v>
      </c>
      <c r="G118" s="24">
        <f>IFERROR(VLOOKUP('ENUMERACION DE ALOJAMIENTOS'!F118,Datos!$A$1:$B$47,2,FALSE),"")</f>
        <v>0</v>
      </c>
      <c r="H118" s="22"/>
      <c r="I118" s="26" t="str">
        <f>IFERROR(VLOOKUP('ENUMERACION DE ALOJAMIENTOS'!H118,Datos!$D$2:$F$1070,3,FALSE),"")</f>
        <v/>
      </c>
      <c r="J118" s="13"/>
      <c r="K118" s="14"/>
      <c r="L118" s="14"/>
      <c r="M118" s="14"/>
      <c r="N118" s="14"/>
      <c r="O118" s="14"/>
      <c r="P118" s="14"/>
      <c r="Q118" s="14"/>
      <c r="R118" s="28" t="str">
        <f t="shared" si="22"/>
        <v/>
      </c>
      <c r="S118" s="28" t="str">
        <f t="shared" si="23"/>
        <v/>
      </c>
      <c r="T118" s="14" t="s">
        <v>4</v>
      </c>
      <c r="U118" s="14"/>
      <c r="V118" s="14"/>
      <c r="W118" s="28" t="e">
        <f>VLOOKUP($W$18,Datos!$K$6:$P$11,MATCH('ENUMERACION DE ALOJAMIENTOS'!B118,Datos!$K$6:$P$6,0),FALSE)</f>
        <v>#N/A</v>
      </c>
      <c r="X118" s="28" t="e">
        <f t="shared" si="24"/>
        <v>#N/A</v>
      </c>
      <c r="Y118" s="28">
        <f t="shared" si="25"/>
        <v>0</v>
      </c>
      <c r="Z118" s="14" t="s">
        <v>61</v>
      </c>
      <c r="AA118" s="28" t="e">
        <f>VLOOKUP(Z118,Datos!$K$6:$P$9,MATCH('ENUMERACION DE ALOJAMIENTOS'!$B118,Datos!$K$6:$P$6,0),FALSE)</f>
        <v>#N/A</v>
      </c>
      <c r="AB118" s="28" t="e">
        <f t="shared" si="26"/>
        <v>#N/A</v>
      </c>
      <c r="AC118" s="14"/>
      <c r="AD118" s="14" t="s">
        <v>61</v>
      </c>
      <c r="AE118" s="28" t="e">
        <f>IF(AND(AD118="DOBLE",Z118="DOBLE",B118="2 LLAVES"),8,VLOOKUP(AD118,Datos!$K$6:$P$9,MATCH('ENUMERACION DE ALOJAMIENTOS'!$B118,Datos!$K$6:$P$6,0),FALSE))</f>
        <v>#N/A</v>
      </c>
      <c r="AF118" s="28" t="e">
        <f t="shared" si="27"/>
        <v>#N/A</v>
      </c>
      <c r="AG118" s="14"/>
      <c r="AH118" s="14" t="s">
        <v>61</v>
      </c>
      <c r="AI118" s="28" t="e">
        <f>IF(AND(COUNTIF(Z118:AD118,"DOBLE")&gt;=1,AH118="DOBLE",$B$20="2 LLAVES"),8,VLOOKUP(AH118,Datos!$K$6:$P$9,MATCH('ENUMERACION DE ALOJAMIENTOS'!$B118,Datos!$K$6:$P$6,0),FALSE))</f>
        <v>#N/A</v>
      </c>
      <c r="AJ118" s="28" t="e">
        <f t="shared" si="28"/>
        <v>#N/A</v>
      </c>
      <c r="AK118" s="14"/>
      <c r="AL118" s="14" t="s">
        <v>61</v>
      </c>
      <c r="AM118" s="28" t="e">
        <f>IF(AND(COUNTIF(Z118:AH118,"DOBLE")&gt;=1,AL118="DOBLE",$B$20="2 LLAVES"),8,VLOOKUP(AL118,Datos!$K$6:$P$9,MATCH('ENUMERACION DE ALOJAMIENTOS'!$B118,Datos!$K$6:$P$6,0),FALSE))</f>
        <v>#N/A</v>
      </c>
      <c r="AN118" s="28" t="e">
        <f t="shared" si="29"/>
        <v>#N/A</v>
      </c>
      <c r="AO118" s="14"/>
      <c r="AP118" s="14" t="s">
        <v>61</v>
      </c>
      <c r="AQ118" s="28" t="e">
        <f>IF(AND(COUNTIF(Z118:AL118,"DOBLE")&gt;=1,AP118="DOBLE",$B$20="2 LLAVES"),8,VLOOKUP(AP118,Datos!$K$6:$P$9,MATCH('ENUMERACION DE ALOJAMIENTOS'!$B118,Datos!$K$6:$P$6,0),FALSE))</f>
        <v>#N/A</v>
      </c>
      <c r="AR118" s="28" t="e">
        <f t="shared" si="30"/>
        <v>#N/A</v>
      </c>
      <c r="AS118" s="14"/>
      <c r="AT118" s="49">
        <f t="shared" si="31"/>
        <v>0</v>
      </c>
      <c r="AU118" s="33">
        <v>0</v>
      </c>
      <c r="AV118" s="28" t="e">
        <f>IF(((VLOOKUP($AV$19,Datos!$K$6:$P$9,MATCH('ENUMERACION DE ALOJAMIENTOS'!$B118,Datos!$K$6:$P$6,0),FALSE))*AT118)&lt;10,10,((VLOOKUP($AV$19,Datos!$K$6:$P$9,MATCH('ENUMERACION DE ALOJAMIENTOS'!$B118,Datos!$K$6:$P$6,0),FALSE))*AT118))</f>
        <v>#N/A</v>
      </c>
      <c r="AW118" s="28" t="e">
        <f>VLOOKUP($AW$19,Datos!$K$6:$P$10,MATCH('ENUMERACION DE ALOJAMIENTOS'!$B118,Datos!$K$6:$P$6,0),FALSE)</f>
        <v>#N/A</v>
      </c>
      <c r="AX118" s="28" t="str">
        <f t="shared" si="32"/>
        <v/>
      </c>
      <c r="AY118" s="28" t="str">
        <f t="shared" si="33"/>
        <v/>
      </c>
      <c r="AZ118" s="28">
        <f t="shared" si="34"/>
        <v>0</v>
      </c>
      <c r="BA118" s="51">
        <f t="shared" si="35"/>
        <v>0</v>
      </c>
      <c r="BB118" s="52" t="s">
        <v>65</v>
      </c>
      <c r="BC118" s="46" t="s">
        <v>4</v>
      </c>
      <c r="BD118" s="47" t="str">
        <f t="shared" si="36"/>
        <v/>
      </c>
      <c r="BE118" s="46" t="s">
        <v>4</v>
      </c>
      <c r="BF118" s="47" t="str">
        <f t="shared" si="37"/>
        <v/>
      </c>
      <c r="BG118" s="46" t="s">
        <v>4</v>
      </c>
      <c r="BH118" s="43" t="str">
        <f t="shared" si="38"/>
        <v>Seleccione Categoría</v>
      </c>
      <c r="BI118" s="43"/>
      <c r="BJ118" s="6" t="str">
        <f t="shared" si="39"/>
        <v/>
      </c>
    </row>
    <row r="119" spans="1:62" ht="30" x14ac:dyDescent="0.25">
      <c r="A119" s="13" t="s">
        <v>61</v>
      </c>
      <c r="B119" s="15" t="s">
        <v>62</v>
      </c>
      <c r="C119" s="9" t="s">
        <v>63</v>
      </c>
      <c r="D119" s="10" t="str">
        <f t="shared" si="40"/>
        <v>XX</v>
      </c>
      <c r="E119" s="13"/>
      <c r="F119" s="22" t="s">
        <v>64</v>
      </c>
      <c r="G119" s="24">
        <f>IFERROR(VLOOKUP('ENUMERACION DE ALOJAMIENTOS'!F119,Datos!$A$1:$B$47,2,FALSE),"")</f>
        <v>0</v>
      </c>
      <c r="H119" s="22"/>
      <c r="I119" s="26" t="str">
        <f>IFERROR(VLOOKUP('ENUMERACION DE ALOJAMIENTOS'!H119,Datos!$D$2:$F$1070,3,FALSE),"")</f>
        <v/>
      </c>
      <c r="J119" s="13"/>
      <c r="K119" s="14"/>
      <c r="L119" s="14"/>
      <c r="M119" s="14"/>
      <c r="N119" s="14"/>
      <c r="O119" s="14"/>
      <c r="P119" s="14"/>
      <c r="Q119" s="14"/>
      <c r="R119" s="28" t="str">
        <f t="shared" si="22"/>
        <v/>
      </c>
      <c r="S119" s="28" t="str">
        <f t="shared" si="23"/>
        <v/>
      </c>
      <c r="T119" s="14" t="s">
        <v>4</v>
      </c>
      <c r="U119" s="14"/>
      <c r="V119" s="14"/>
      <c r="W119" s="28" t="e">
        <f>VLOOKUP($W$18,Datos!$K$6:$P$11,MATCH('ENUMERACION DE ALOJAMIENTOS'!B119,Datos!$K$6:$P$6,0),FALSE)</f>
        <v>#N/A</v>
      </c>
      <c r="X119" s="28" t="e">
        <f t="shared" si="24"/>
        <v>#N/A</v>
      </c>
      <c r="Y119" s="28">
        <f t="shared" si="25"/>
        <v>0</v>
      </c>
      <c r="Z119" s="14" t="s">
        <v>61</v>
      </c>
      <c r="AA119" s="28" t="e">
        <f>VLOOKUP(Z119,Datos!$K$6:$P$9,MATCH('ENUMERACION DE ALOJAMIENTOS'!$B119,Datos!$K$6:$P$6,0),FALSE)</f>
        <v>#N/A</v>
      </c>
      <c r="AB119" s="28" t="e">
        <f t="shared" si="26"/>
        <v>#N/A</v>
      </c>
      <c r="AC119" s="14"/>
      <c r="AD119" s="14" t="s">
        <v>61</v>
      </c>
      <c r="AE119" s="28" t="e">
        <f>IF(AND(AD119="DOBLE",Z119="DOBLE",B119="2 LLAVES"),8,VLOOKUP(AD119,Datos!$K$6:$P$9,MATCH('ENUMERACION DE ALOJAMIENTOS'!$B119,Datos!$K$6:$P$6,0),FALSE))</f>
        <v>#N/A</v>
      </c>
      <c r="AF119" s="28" t="e">
        <f t="shared" si="27"/>
        <v>#N/A</v>
      </c>
      <c r="AG119" s="14"/>
      <c r="AH119" s="14" t="s">
        <v>61</v>
      </c>
      <c r="AI119" s="28" t="e">
        <f>IF(AND(COUNTIF(Z119:AD119,"DOBLE")&gt;=1,AH119="DOBLE",$B$20="2 LLAVES"),8,VLOOKUP(AH119,Datos!$K$6:$P$9,MATCH('ENUMERACION DE ALOJAMIENTOS'!$B119,Datos!$K$6:$P$6,0),FALSE))</f>
        <v>#N/A</v>
      </c>
      <c r="AJ119" s="28" t="e">
        <f t="shared" si="28"/>
        <v>#N/A</v>
      </c>
      <c r="AK119" s="14"/>
      <c r="AL119" s="14" t="s">
        <v>61</v>
      </c>
      <c r="AM119" s="28" t="e">
        <f>IF(AND(COUNTIF(Z119:AH119,"DOBLE")&gt;=1,AL119="DOBLE",$B$20="2 LLAVES"),8,VLOOKUP(AL119,Datos!$K$6:$P$9,MATCH('ENUMERACION DE ALOJAMIENTOS'!$B119,Datos!$K$6:$P$6,0),FALSE))</f>
        <v>#N/A</v>
      </c>
      <c r="AN119" s="28" t="e">
        <f t="shared" si="29"/>
        <v>#N/A</v>
      </c>
      <c r="AO119" s="14"/>
      <c r="AP119" s="14" t="s">
        <v>61</v>
      </c>
      <c r="AQ119" s="28" t="e">
        <f>IF(AND(COUNTIF(Z119:AL119,"DOBLE")&gt;=1,AP119="DOBLE",$B$20="2 LLAVES"),8,VLOOKUP(AP119,Datos!$K$6:$P$9,MATCH('ENUMERACION DE ALOJAMIENTOS'!$B119,Datos!$K$6:$P$6,0),FALSE))</f>
        <v>#N/A</v>
      </c>
      <c r="AR119" s="28" t="e">
        <f t="shared" si="30"/>
        <v>#N/A</v>
      </c>
      <c r="AS119" s="14"/>
      <c r="AT119" s="49">
        <f t="shared" si="31"/>
        <v>0</v>
      </c>
      <c r="AU119" s="33">
        <v>0</v>
      </c>
      <c r="AV119" s="28" t="e">
        <f>IF(((VLOOKUP($AV$19,Datos!$K$6:$P$9,MATCH('ENUMERACION DE ALOJAMIENTOS'!$B119,Datos!$K$6:$P$6,0),FALSE))*AT119)&lt;10,10,((VLOOKUP($AV$19,Datos!$K$6:$P$9,MATCH('ENUMERACION DE ALOJAMIENTOS'!$B119,Datos!$K$6:$P$6,0),FALSE))*AT119))</f>
        <v>#N/A</v>
      </c>
      <c r="AW119" s="28" t="e">
        <f>VLOOKUP($AW$19,Datos!$K$6:$P$10,MATCH('ENUMERACION DE ALOJAMIENTOS'!$B119,Datos!$K$6:$P$6,0),FALSE)</f>
        <v>#N/A</v>
      </c>
      <c r="AX119" s="28" t="str">
        <f t="shared" si="32"/>
        <v/>
      </c>
      <c r="AY119" s="28" t="str">
        <f t="shared" si="33"/>
        <v/>
      </c>
      <c r="AZ119" s="28">
        <f t="shared" si="34"/>
        <v>0</v>
      </c>
      <c r="BA119" s="51">
        <f t="shared" si="35"/>
        <v>0</v>
      </c>
      <c r="BB119" s="52" t="s">
        <v>65</v>
      </c>
      <c r="BC119" s="46" t="s">
        <v>4</v>
      </c>
      <c r="BD119" s="47" t="str">
        <f t="shared" si="36"/>
        <v/>
      </c>
      <c r="BE119" s="46" t="s">
        <v>4</v>
      </c>
      <c r="BF119" s="47" t="str">
        <f t="shared" si="37"/>
        <v/>
      </c>
      <c r="BG119" s="46" t="s">
        <v>4</v>
      </c>
      <c r="BH119" s="43" t="str">
        <f t="shared" si="38"/>
        <v>Seleccione Categoría</v>
      </c>
      <c r="BI119" s="43"/>
      <c r="BJ119" s="6" t="str">
        <f t="shared" si="39"/>
        <v/>
      </c>
    </row>
    <row r="120" spans="1:62" ht="30" x14ac:dyDescent="0.25">
      <c r="A120" s="13" t="s">
        <v>61</v>
      </c>
      <c r="B120" s="15" t="s">
        <v>62</v>
      </c>
      <c r="C120" s="9" t="s">
        <v>63</v>
      </c>
      <c r="D120" s="10" t="str">
        <f t="shared" si="40"/>
        <v>XX</v>
      </c>
      <c r="E120" s="13"/>
      <c r="F120" s="22" t="s">
        <v>64</v>
      </c>
      <c r="G120" s="24">
        <f>IFERROR(VLOOKUP('ENUMERACION DE ALOJAMIENTOS'!F120,Datos!$A$1:$B$47,2,FALSE),"")</f>
        <v>0</v>
      </c>
      <c r="H120" s="22"/>
      <c r="I120" s="26" t="str">
        <f>IFERROR(VLOOKUP('ENUMERACION DE ALOJAMIENTOS'!H120,Datos!$D$2:$F$1070,3,FALSE),"")</f>
        <v/>
      </c>
      <c r="J120" s="13"/>
      <c r="K120" s="14"/>
      <c r="L120" s="14"/>
      <c r="M120" s="14"/>
      <c r="N120" s="14"/>
      <c r="O120" s="14"/>
      <c r="P120" s="14"/>
      <c r="Q120" s="14"/>
      <c r="R120" s="28" t="str">
        <f t="shared" si="22"/>
        <v/>
      </c>
      <c r="S120" s="28" t="str">
        <f t="shared" si="23"/>
        <v/>
      </c>
      <c r="T120" s="14" t="s">
        <v>4</v>
      </c>
      <c r="U120" s="14"/>
      <c r="V120" s="14"/>
      <c r="W120" s="28" t="e">
        <f>VLOOKUP($W$18,Datos!$K$6:$P$11,MATCH('ENUMERACION DE ALOJAMIENTOS'!B120,Datos!$K$6:$P$6,0),FALSE)</f>
        <v>#N/A</v>
      </c>
      <c r="X120" s="28" t="e">
        <f t="shared" si="24"/>
        <v>#N/A</v>
      </c>
      <c r="Y120" s="28">
        <f t="shared" si="25"/>
        <v>0</v>
      </c>
      <c r="Z120" s="14" t="s">
        <v>61</v>
      </c>
      <c r="AA120" s="28" t="e">
        <f>VLOOKUP(Z120,Datos!$K$6:$P$9,MATCH('ENUMERACION DE ALOJAMIENTOS'!$B120,Datos!$K$6:$P$6,0),FALSE)</f>
        <v>#N/A</v>
      </c>
      <c r="AB120" s="28" t="e">
        <f t="shared" si="26"/>
        <v>#N/A</v>
      </c>
      <c r="AC120" s="14"/>
      <c r="AD120" s="14" t="s">
        <v>61</v>
      </c>
      <c r="AE120" s="28" t="e">
        <f>IF(AND(AD120="DOBLE",Z120="DOBLE",B120="2 LLAVES"),8,VLOOKUP(AD120,Datos!$K$6:$P$9,MATCH('ENUMERACION DE ALOJAMIENTOS'!$B120,Datos!$K$6:$P$6,0),FALSE))</f>
        <v>#N/A</v>
      </c>
      <c r="AF120" s="28" t="e">
        <f t="shared" si="27"/>
        <v>#N/A</v>
      </c>
      <c r="AG120" s="14"/>
      <c r="AH120" s="14" t="s">
        <v>61</v>
      </c>
      <c r="AI120" s="28" t="e">
        <f>IF(AND(COUNTIF(Z120:AD120,"DOBLE")&gt;=1,AH120="DOBLE",$B$20="2 LLAVES"),8,VLOOKUP(AH120,Datos!$K$6:$P$9,MATCH('ENUMERACION DE ALOJAMIENTOS'!$B120,Datos!$K$6:$P$6,0),FALSE))</f>
        <v>#N/A</v>
      </c>
      <c r="AJ120" s="28" t="e">
        <f t="shared" si="28"/>
        <v>#N/A</v>
      </c>
      <c r="AK120" s="14"/>
      <c r="AL120" s="14" t="s">
        <v>61</v>
      </c>
      <c r="AM120" s="28" t="e">
        <f>IF(AND(COUNTIF(Z120:AH120,"DOBLE")&gt;=1,AL120="DOBLE",$B$20="2 LLAVES"),8,VLOOKUP(AL120,Datos!$K$6:$P$9,MATCH('ENUMERACION DE ALOJAMIENTOS'!$B120,Datos!$K$6:$P$6,0),FALSE))</f>
        <v>#N/A</v>
      </c>
      <c r="AN120" s="28" t="e">
        <f t="shared" si="29"/>
        <v>#N/A</v>
      </c>
      <c r="AO120" s="14"/>
      <c r="AP120" s="14" t="s">
        <v>61</v>
      </c>
      <c r="AQ120" s="28" t="e">
        <f>IF(AND(COUNTIF(Z120:AL120,"DOBLE")&gt;=1,AP120="DOBLE",$B$20="2 LLAVES"),8,VLOOKUP(AP120,Datos!$K$6:$P$9,MATCH('ENUMERACION DE ALOJAMIENTOS'!$B120,Datos!$K$6:$P$6,0),FALSE))</f>
        <v>#N/A</v>
      </c>
      <c r="AR120" s="28" t="e">
        <f t="shared" si="30"/>
        <v>#N/A</v>
      </c>
      <c r="AS120" s="14"/>
      <c r="AT120" s="49">
        <f t="shared" si="31"/>
        <v>0</v>
      </c>
      <c r="AU120" s="33">
        <v>0</v>
      </c>
      <c r="AV120" s="28" t="e">
        <f>IF(((VLOOKUP($AV$19,Datos!$K$6:$P$9,MATCH('ENUMERACION DE ALOJAMIENTOS'!$B120,Datos!$K$6:$P$6,0),FALSE))*AT120)&lt;10,10,((VLOOKUP($AV$19,Datos!$K$6:$P$9,MATCH('ENUMERACION DE ALOJAMIENTOS'!$B120,Datos!$K$6:$P$6,0),FALSE))*AT120))</f>
        <v>#N/A</v>
      </c>
      <c r="AW120" s="28" t="e">
        <f>VLOOKUP($AW$19,Datos!$K$6:$P$10,MATCH('ENUMERACION DE ALOJAMIENTOS'!$B120,Datos!$K$6:$P$6,0),FALSE)</f>
        <v>#N/A</v>
      </c>
      <c r="AX120" s="28" t="str">
        <f t="shared" si="32"/>
        <v/>
      </c>
      <c r="AY120" s="28" t="str">
        <f t="shared" si="33"/>
        <v/>
      </c>
      <c r="AZ120" s="28">
        <f t="shared" si="34"/>
        <v>0</v>
      </c>
      <c r="BA120" s="51">
        <f t="shared" si="35"/>
        <v>0</v>
      </c>
      <c r="BB120" s="52" t="s">
        <v>65</v>
      </c>
      <c r="BC120" s="46" t="s">
        <v>4</v>
      </c>
      <c r="BD120" s="47" t="str">
        <f t="shared" si="36"/>
        <v/>
      </c>
      <c r="BE120" s="46" t="s">
        <v>4</v>
      </c>
      <c r="BF120" s="47" t="str">
        <f t="shared" si="37"/>
        <v/>
      </c>
      <c r="BG120" s="46" t="s">
        <v>4</v>
      </c>
      <c r="BH120" s="43" t="str">
        <f t="shared" si="38"/>
        <v>Seleccione Categoría</v>
      </c>
      <c r="BI120" s="43"/>
      <c r="BJ120" s="6" t="str">
        <f t="shared" si="39"/>
        <v/>
      </c>
    </row>
    <row r="121" spans="1:62" ht="30" x14ac:dyDescent="0.25">
      <c r="A121" s="13" t="s">
        <v>61</v>
      </c>
      <c r="B121" s="15" t="s">
        <v>62</v>
      </c>
      <c r="C121" s="9" t="s">
        <v>63</v>
      </c>
      <c r="D121" s="10" t="str">
        <f t="shared" si="40"/>
        <v>XX</v>
      </c>
      <c r="E121" s="13"/>
      <c r="F121" s="22" t="s">
        <v>64</v>
      </c>
      <c r="G121" s="24">
        <f>IFERROR(VLOOKUP('ENUMERACION DE ALOJAMIENTOS'!F121,Datos!$A$1:$B$47,2,FALSE),"")</f>
        <v>0</v>
      </c>
      <c r="H121" s="22"/>
      <c r="I121" s="26" t="str">
        <f>IFERROR(VLOOKUP('ENUMERACION DE ALOJAMIENTOS'!H121,Datos!$D$2:$F$1070,3,FALSE),"")</f>
        <v/>
      </c>
      <c r="J121" s="13"/>
      <c r="K121" s="14"/>
      <c r="L121" s="14"/>
      <c r="M121" s="14"/>
      <c r="N121" s="14"/>
      <c r="O121" s="14"/>
      <c r="P121" s="14"/>
      <c r="Q121" s="14"/>
      <c r="R121" s="28" t="str">
        <f t="shared" si="22"/>
        <v/>
      </c>
      <c r="S121" s="28" t="str">
        <f t="shared" si="23"/>
        <v/>
      </c>
      <c r="T121" s="14" t="s">
        <v>4</v>
      </c>
      <c r="U121" s="14"/>
      <c r="V121" s="14"/>
      <c r="W121" s="28" t="e">
        <f>VLOOKUP($W$18,Datos!$K$6:$P$11,MATCH('ENUMERACION DE ALOJAMIENTOS'!B121,Datos!$K$6:$P$6,0),FALSE)</f>
        <v>#N/A</v>
      </c>
      <c r="X121" s="28" t="e">
        <f t="shared" si="24"/>
        <v>#N/A</v>
      </c>
      <c r="Y121" s="28">
        <f t="shared" si="25"/>
        <v>0</v>
      </c>
      <c r="Z121" s="14" t="s">
        <v>61</v>
      </c>
      <c r="AA121" s="28" t="e">
        <f>VLOOKUP(Z121,Datos!$K$6:$P$9,MATCH('ENUMERACION DE ALOJAMIENTOS'!$B121,Datos!$K$6:$P$6,0),FALSE)</f>
        <v>#N/A</v>
      </c>
      <c r="AB121" s="28" t="e">
        <f t="shared" si="26"/>
        <v>#N/A</v>
      </c>
      <c r="AC121" s="14"/>
      <c r="AD121" s="14" t="s">
        <v>61</v>
      </c>
      <c r="AE121" s="28" t="e">
        <f>IF(AND(AD121="DOBLE",Z121="DOBLE",B121="2 LLAVES"),8,VLOOKUP(AD121,Datos!$K$6:$P$9,MATCH('ENUMERACION DE ALOJAMIENTOS'!$B121,Datos!$K$6:$P$6,0),FALSE))</f>
        <v>#N/A</v>
      </c>
      <c r="AF121" s="28" t="e">
        <f t="shared" si="27"/>
        <v>#N/A</v>
      </c>
      <c r="AG121" s="14"/>
      <c r="AH121" s="14" t="s">
        <v>61</v>
      </c>
      <c r="AI121" s="28" t="e">
        <f>IF(AND(COUNTIF(Z121:AD121,"DOBLE")&gt;=1,AH121="DOBLE",$B$20="2 LLAVES"),8,VLOOKUP(AH121,Datos!$K$6:$P$9,MATCH('ENUMERACION DE ALOJAMIENTOS'!$B121,Datos!$K$6:$P$6,0),FALSE))</f>
        <v>#N/A</v>
      </c>
      <c r="AJ121" s="28" t="e">
        <f t="shared" si="28"/>
        <v>#N/A</v>
      </c>
      <c r="AK121" s="14"/>
      <c r="AL121" s="14" t="s">
        <v>61</v>
      </c>
      <c r="AM121" s="28" t="e">
        <f>IF(AND(COUNTIF(Z121:AH121,"DOBLE")&gt;=1,AL121="DOBLE",$B$20="2 LLAVES"),8,VLOOKUP(AL121,Datos!$K$6:$P$9,MATCH('ENUMERACION DE ALOJAMIENTOS'!$B121,Datos!$K$6:$P$6,0),FALSE))</f>
        <v>#N/A</v>
      </c>
      <c r="AN121" s="28" t="e">
        <f t="shared" si="29"/>
        <v>#N/A</v>
      </c>
      <c r="AO121" s="14"/>
      <c r="AP121" s="14" t="s">
        <v>61</v>
      </c>
      <c r="AQ121" s="28" t="e">
        <f>IF(AND(COUNTIF(Z121:AL121,"DOBLE")&gt;=1,AP121="DOBLE",$B$20="2 LLAVES"),8,VLOOKUP(AP121,Datos!$K$6:$P$9,MATCH('ENUMERACION DE ALOJAMIENTOS'!$B121,Datos!$K$6:$P$6,0),FALSE))</f>
        <v>#N/A</v>
      </c>
      <c r="AR121" s="28" t="e">
        <f t="shared" si="30"/>
        <v>#N/A</v>
      </c>
      <c r="AS121" s="14"/>
      <c r="AT121" s="49">
        <f t="shared" si="31"/>
        <v>0</v>
      </c>
      <c r="AU121" s="33">
        <v>0</v>
      </c>
      <c r="AV121" s="28" t="e">
        <f>IF(((VLOOKUP($AV$19,Datos!$K$6:$P$9,MATCH('ENUMERACION DE ALOJAMIENTOS'!$B121,Datos!$K$6:$P$6,0),FALSE))*AT121)&lt;10,10,((VLOOKUP($AV$19,Datos!$K$6:$P$9,MATCH('ENUMERACION DE ALOJAMIENTOS'!$B121,Datos!$K$6:$P$6,0),FALSE))*AT121))</f>
        <v>#N/A</v>
      </c>
      <c r="AW121" s="28" t="e">
        <f>VLOOKUP($AW$19,Datos!$K$6:$P$10,MATCH('ENUMERACION DE ALOJAMIENTOS'!$B121,Datos!$K$6:$P$6,0),FALSE)</f>
        <v>#N/A</v>
      </c>
      <c r="AX121" s="28" t="str">
        <f t="shared" si="32"/>
        <v/>
      </c>
      <c r="AY121" s="28" t="str">
        <f t="shared" si="33"/>
        <v/>
      </c>
      <c r="AZ121" s="28">
        <f t="shared" si="34"/>
        <v>0</v>
      </c>
      <c r="BA121" s="51">
        <f t="shared" si="35"/>
        <v>0</v>
      </c>
      <c r="BB121" s="52" t="s">
        <v>65</v>
      </c>
      <c r="BC121" s="46" t="s">
        <v>4</v>
      </c>
      <c r="BD121" s="47" t="str">
        <f t="shared" si="36"/>
        <v/>
      </c>
      <c r="BE121" s="46" t="s">
        <v>4</v>
      </c>
      <c r="BF121" s="47" t="str">
        <f t="shared" si="37"/>
        <v/>
      </c>
      <c r="BG121" s="46" t="s">
        <v>4</v>
      </c>
      <c r="BH121" s="43" t="str">
        <f t="shared" si="38"/>
        <v>Seleccione Categoría</v>
      </c>
      <c r="BI121" s="43"/>
      <c r="BJ121" s="6" t="str">
        <f t="shared" si="39"/>
        <v/>
      </c>
    </row>
    <row r="122" spans="1:62" ht="30" x14ac:dyDescent="0.25">
      <c r="A122" s="13" t="s">
        <v>61</v>
      </c>
      <c r="B122" s="15" t="s">
        <v>62</v>
      </c>
      <c r="C122" s="9" t="s">
        <v>63</v>
      </c>
      <c r="D122" s="10" t="str">
        <f t="shared" si="40"/>
        <v>XX</v>
      </c>
      <c r="E122" s="13"/>
      <c r="F122" s="22" t="s">
        <v>64</v>
      </c>
      <c r="G122" s="24">
        <f>IFERROR(VLOOKUP('ENUMERACION DE ALOJAMIENTOS'!F122,Datos!$A$1:$B$47,2,FALSE),"")</f>
        <v>0</v>
      </c>
      <c r="H122" s="22"/>
      <c r="I122" s="26" t="str">
        <f>IFERROR(VLOOKUP('ENUMERACION DE ALOJAMIENTOS'!H122,Datos!$D$2:$F$1070,3,FALSE),"")</f>
        <v/>
      </c>
      <c r="J122" s="13"/>
      <c r="K122" s="14"/>
      <c r="L122" s="14"/>
      <c r="M122" s="14"/>
      <c r="N122" s="14"/>
      <c r="O122" s="14"/>
      <c r="P122" s="14"/>
      <c r="Q122" s="14"/>
      <c r="R122" s="28" t="str">
        <f t="shared" si="22"/>
        <v/>
      </c>
      <c r="S122" s="28" t="str">
        <f t="shared" si="23"/>
        <v/>
      </c>
      <c r="T122" s="14" t="s">
        <v>4</v>
      </c>
      <c r="U122" s="14"/>
      <c r="V122" s="14"/>
      <c r="W122" s="28" t="e">
        <f>VLOOKUP($W$18,Datos!$K$6:$P$11,MATCH('ENUMERACION DE ALOJAMIENTOS'!B122,Datos!$K$6:$P$6,0),FALSE)</f>
        <v>#N/A</v>
      </c>
      <c r="X122" s="28" t="e">
        <f t="shared" si="24"/>
        <v>#N/A</v>
      </c>
      <c r="Y122" s="28">
        <f t="shared" si="25"/>
        <v>0</v>
      </c>
      <c r="Z122" s="14" t="s">
        <v>61</v>
      </c>
      <c r="AA122" s="28" t="e">
        <f>VLOOKUP(Z122,Datos!$K$6:$P$9,MATCH('ENUMERACION DE ALOJAMIENTOS'!$B122,Datos!$K$6:$P$6,0),FALSE)</f>
        <v>#N/A</v>
      </c>
      <c r="AB122" s="28" t="e">
        <f t="shared" si="26"/>
        <v>#N/A</v>
      </c>
      <c r="AC122" s="14"/>
      <c r="AD122" s="14" t="s">
        <v>61</v>
      </c>
      <c r="AE122" s="28" t="e">
        <f>IF(AND(AD122="DOBLE",Z122="DOBLE",B122="2 LLAVES"),8,VLOOKUP(AD122,Datos!$K$6:$P$9,MATCH('ENUMERACION DE ALOJAMIENTOS'!$B122,Datos!$K$6:$P$6,0),FALSE))</f>
        <v>#N/A</v>
      </c>
      <c r="AF122" s="28" t="e">
        <f t="shared" si="27"/>
        <v>#N/A</v>
      </c>
      <c r="AG122" s="14"/>
      <c r="AH122" s="14" t="s">
        <v>61</v>
      </c>
      <c r="AI122" s="28" t="e">
        <f>IF(AND(COUNTIF(Z122:AD122,"DOBLE")&gt;=1,AH122="DOBLE",$B$20="2 LLAVES"),8,VLOOKUP(AH122,Datos!$K$6:$P$9,MATCH('ENUMERACION DE ALOJAMIENTOS'!$B122,Datos!$K$6:$P$6,0),FALSE))</f>
        <v>#N/A</v>
      </c>
      <c r="AJ122" s="28" t="e">
        <f t="shared" si="28"/>
        <v>#N/A</v>
      </c>
      <c r="AK122" s="14"/>
      <c r="AL122" s="14" t="s">
        <v>61</v>
      </c>
      <c r="AM122" s="28" t="e">
        <f>IF(AND(COUNTIF(Z122:AH122,"DOBLE")&gt;=1,AL122="DOBLE",$B$20="2 LLAVES"),8,VLOOKUP(AL122,Datos!$K$6:$P$9,MATCH('ENUMERACION DE ALOJAMIENTOS'!$B122,Datos!$K$6:$P$6,0),FALSE))</f>
        <v>#N/A</v>
      </c>
      <c r="AN122" s="28" t="e">
        <f t="shared" si="29"/>
        <v>#N/A</v>
      </c>
      <c r="AO122" s="14"/>
      <c r="AP122" s="14" t="s">
        <v>61</v>
      </c>
      <c r="AQ122" s="28" t="e">
        <f>IF(AND(COUNTIF(Z122:AL122,"DOBLE")&gt;=1,AP122="DOBLE",$B$20="2 LLAVES"),8,VLOOKUP(AP122,Datos!$K$6:$P$9,MATCH('ENUMERACION DE ALOJAMIENTOS'!$B122,Datos!$K$6:$P$6,0),FALSE))</f>
        <v>#N/A</v>
      </c>
      <c r="AR122" s="28" t="e">
        <f t="shared" si="30"/>
        <v>#N/A</v>
      </c>
      <c r="AS122" s="14"/>
      <c r="AT122" s="49">
        <f t="shared" si="31"/>
        <v>0</v>
      </c>
      <c r="AU122" s="33">
        <v>0</v>
      </c>
      <c r="AV122" s="28" t="e">
        <f>IF(((VLOOKUP($AV$19,Datos!$K$6:$P$9,MATCH('ENUMERACION DE ALOJAMIENTOS'!$B122,Datos!$K$6:$P$6,0),FALSE))*AT122)&lt;10,10,((VLOOKUP($AV$19,Datos!$K$6:$P$9,MATCH('ENUMERACION DE ALOJAMIENTOS'!$B122,Datos!$K$6:$P$6,0),FALSE))*AT122))</f>
        <v>#N/A</v>
      </c>
      <c r="AW122" s="28" t="e">
        <f>VLOOKUP($AW$19,Datos!$K$6:$P$10,MATCH('ENUMERACION DE ALOJAMIENTOS'!$B122,Datos!$K$6:$P$6,0),FALSE)</f>
        <v>#N/A</v>
      </c>
      <c r="AX122" s="28" t="str">
        <f t="shared" si="32"/>
        <v/>
      </c>
      <c r="AY122" s="28" t="str">
        <f t="shared" si="33"/>
        <v/>
      </c>
      <c r="AZ122" s="28">
        <f t="shared" si="34"/>
        <v>0</v>
      </c>
      <c r="BA122" s="51">
        <f t="shared" si="35"/>
        <v>0</v>
      </c>
      <c r="BB122" s="52" t="s">
        <v>65</v>
      </c>
      <c r="BC122" s="46" t="s">
        <v>4</v>
      </c>
      <c r="BD122" s="47" t="str">
        <f t="shared" si="36"/>
        <v/>
      </c>
      <c r="BE122" s="46" t="s">
        <v>4</v>
      </c>
      <c r="BF122" s="47" t="str">
        <f t="shared" si="37"/>
        <v/>
      </c>
      <c r="BG122" s="46" t="s">
        <v>4</v>
      </c>
      <c r="BH122" s="43" t="str">
        <f t="shared" si="38"/>
        <v>Seleccione Categoría</v>
      </c>
      <c r="BI122" s="43"/>
      <c r="BJ122" s="6" t="str">
        <f t="shared" si="39"/>
        <v/>
      </c>
    </row>
    <row r="123" spans="1:62" ht="30" x14ac:dyDescent="0.25">
      <c r="A123" s="13" t="s">
        <v>61</v>
      </c>
      <c r="B123" s="15" t="s">
        <v>62</v>
      </c>
      <c r="C123" s="9" t="s">
        <v>63</v>
      </c>
      <c r="D123" s="10" t="str">
        <f t="shared" si="40"/>
        <v>XX</v>
      </c>
      <c r="E123" s="13"/>
      <c r="F123" s="22" t="s">
        <v>64</v>
      </c>
      <c r="G123" s="24">
        <f>IFERROR(VLOOKUP('ENUMERACION DE ALOJAMIENTOS'!F123,Datos!$A$1:$B$47,2,FALSE),"")</f>
        <v>0</v>
      </c>
      <c r="H123" s="22"/>
      <c r="I123" s="26" t="str">
        <f>IFERROR(VLOOKUP('ENUMERACION DE ALOJAMIENTOS'!H123,Datos!$D$2:$F$1070,3,FALSE),"")</f>
        <v/>
      </c>
      <c r="J123" s="13"/>
      <c r="K123" s="14"/>
      <c r="L123" s="14"/>
      <c r="M123" s="14"/>
      <c r="N123" s="14"/>
      <c r="O123" s="14"/>
      <c r="P123" s="14"/>
      <c r="Q123" s="14"/>
      <c r="R123" s="28" t="str">
        <f t="shared" si="22"/>
        <v/>
      </c>
      <c r="S123" s="28" t="str">
        <f t="shared" si="23"/>
        <v/>
      </c>
      <c r="T123" s="14" t="s">
        <v>4</v>
      </c>
      <c r="U123" s="14"/>
      <c r="V123" s="14"/>
      <c r="W123" s="28" t="e">
        <f>VLOOKUP($W$18,Datos!$K$6:$P$11,MATCH('ENUMERACION DE ALOJAMIENTOS'!B123,Datos!$K$6:$P$6,0),FALSE)</f>
        <v>#N/A</v>
      </c>
      <c r="X123" s="28" t="e">
        <f t="shared" si="24"/>
        <v>#N/A</v>
      </c>
      <c r="Y123" s="28">
        <f t="shared" si="25"/>
        <v>0</v>
      </c>
      <c r="Z123" s="14" t="s">
        <v>61</v>
      </c>
      <c r="AA123" s="28" t="e">
        <f>VLOOKUP(Z123,Datos!$K$6:$P$9,MATCH('ENUMERACION DE ALOJAMIENTOS'!$B123,Datos!$K$6:$P$6,0),FALSE)</f>
        <v>#N/A</v>
      </c>
      <c r="AB123" s="28" t="e">
        <f t="shared" si="26"/>
        <v>#N/A</v>
      </c>
      <c r="AC123" s="14"/>
      <c r="AD123" s="14" t="s">
        <v>61</v>
      </c>
      <c r="AE123" s="28" t="e">
        <f>IF(AND(AD123="DOBLE",Z123="DOBLE",B123="2 LLAVES"),8,VLOOKUP(AD123,Datos!$K$6:$P$9,MATCH('ENUMERACION DE ALOJAMIENTOS'!$B123,Datos!$K$6:$P$6,0),FALSE))</f>
        <v>#N/A</v>
      </c>
      <c r="AF123" s="28" t="e">
        <f t="shared" si="27"/>
        <v>#N/A</v>
      </c>
      <c r="AG123" s="14"/>
      <c r="AH123" s="14" t="s">
        <v>61</v>
      </c>
      <c r="AI123" s="28" t="e">
        <f>IF(AND(COUNTIF(Z123:AD123,"DOBLE")&gt;=1,AH123="DOBLE",$B$20="2 LLAVES"),8,VLOOKUP(AH123,Datos!$K$6:$P$9,MATCH('ENUMERACION DE ALOJAMIENTOS'!$B123,Datos!$K$6:$P$6,0),FALSE))</f>
        <v>#N/A</v>
      </c>
      <c r="AJ123" s="28" t="e">
        <f t="shared" si="28"/>
        <v>#N/A</v>
      </c>
      <c r="AK123" s="14"/>
      <c r="AL123" s="14" t="s">
        <v>61</v>
      </c>
      <c r="AM123" s="28" t="e">
        <f>IF(AND(COUNTIF(Z123:AH123,"DOBLE")&gt;=1,AL123="DOBLE",$B$20="2 LLAVES"),8,VLOOKUP(AL123,Datos!$K$6:$P$9,MATCH('ENUMERACION DE ALOJAMIENTOS'!$B123,Datos!$K$6:$P$6,0),FALSE))</f>
        <v>#N/A</v>
      </c>
      <c r="AN123" s="28" t="e">
        <f t="shared" si="29"/>
        <v>#N/A</v>
      </c>
      <c r="AO123" s="14"/>
      <c r="AP123" s="14" t="s">
        <v>61</v>
      </c>
      <c r="AQ123" s="28" t="e">
        <f>IF(AND(COUNTIF(Z123:AL123,"DOBLE")&gt;=1,AP123="DOBLE",$B$20="2 LLAVES"),8,VLOOKUP(AP123,Datos!$K$6:$P$9,MATCH('ENUMERACION DE ALOJAMIENTOS'!$B123,Datos!$K$6:$P$6,0),FALSE))</f>
        <v>#N/A</v>
      </c>
      <c r="AR123" s="28" t="e">
        <f t="shared" si="30"/>
        <v>#N/A</v>
      </c>
      <c r="AS123" s="14"/>
      <c r="AT123" s="49">
        <f t="shared" si="31"/>
        <v>0</v>
      </c>
      <c r="AU123" s="33">
        <v>0</v>
      </c>
      <c r="AV123" s="28" t="e">
        <f>IF(((VLOOKUP($AV$19,Datos!$K$6:$P$9,MATCH('ENUMERACION DE ALOJAMIENTOS'!$B123,Datos!$K$6:$P$6,0),FALSE))*AT123)&lt;10,10,((VLOOKUP($AV$19,Datos!$K$6:$P$9,MATCH('ENUMERACION DE ALOJAMIENTOS'!$B123,Datos!$K$6:$P$6,0),FALSE))*AT123))</f>
        <v>#N/A</v>
      </c>
      <c r="AW123" s="28" t="e">
        <f>VLOOKUP($AW$19,Datos!$K$6:$P$10,MATCH('ENUMERACION DE ALOJAMIENTOS'!$B123,Datos!$K$6:$P$6,0),FALSE)</f>
        <v>#N/A</v>
      </c>
      <c r="AX123" s="28" t="str">
        <f t="shared" si="32"/>
        <v/>
      </c>
      <c r="AY123" s="28" t="str">
        <f t="shared" si="33"/>
        <v/>
      </c>
      <c r="AZ123" s="28">
        <f t="shared" si="34"/>
        <v>0</v>
      </c>
      <c r="BA123" s="51">
        <f t="shared" si="35"/>
        <v>0</v>
      </c>
      <c r="BB123" s="52" t="s">
        <v>65</v>
      </c>
      <c r="BC123" s="46" t="s">
        <v>4</v>
      </c>
      <c r="BD123" s="47" t="str">
        <f t="shared" si="36"/>
        <v/>
      </c>
      <c r="BE123" s="46" t="s">
        <v>4</v>
      </c>
      <c r="BF123" s="47" t="str">
        <f t="shared" si="37"/>
        <v/>
      </c>
      <c r="BG123" s="46" t="s">
        <v>4</v>
      </c>
      <c r="BH123" s="43" t="str">
        <f t="shared" si="38"/>
        <v>Seleccione Categoría</v>
      </c>
      <c r="BI123" s="43"/>
      <c r="BJ123" s="6" t="str">
        <f t="shared" si="39"/>
        <v/>
      </c>
    </row>
    <row r="124" spans="1:62" ht="30" x14ac:dyDescent="0.25">
      <c r="A124" s="13" t="s">
        <v>61</v>
      </c>
      <c r="B124" s="15" t="s">
        <v>62</v>
      </c>
      <c r="C124" s="9" t="s">
        <v>63</v>
      </c>
      <c r="D124" s="10" t="str">
        <f t="shared" si="40"/>
        <v>XX</v>
      </c>
      <c r="E124" s="13"/>
      <c r="F124" s="22" t="s">
        <v>64</v>
      </c>
      <c r="G124" s="24">
        <f>IFERROR(VLOOKUP('ENUMERACION DE ALOJAMIENTOS'!F124,Datos!$A$1:$B$47,2,FALSE),"")</f>
        <v>0</v>
      </c>
      <c r="H124" s="22"/>
      <c r="I124" s="26" t="str">
        <f>IFERROR(VLOOKUP('ENUMERACION DE ALOJAMIENTOS'!H124,Datos!$D$2:$F$1070,3,FALSE),"")</f>
        <v/>
      </c>
      <c r="J124" s="13"/>
      <c r="K124" s="14"/>
      <c r="L124" s="14"/>
      <c r="M124" s="14"/>
      <c r="N124" s="14"/>
      <c r="O124" s="14"/>
      <c r="P124" s="14"/>
      <c r="Q124" s="14"/>
      <c r="R124" s="28" t="str">
        <f t="shared" si="22"/>
        <v/>
      </c>
      <c r="S124" s="28" t="str">
        <f t="shared" si="23"/>
        <v/>
      </c>
      <c r="T124" s="14" t="s">
        <v>4</v>
      </c>
      <c r="U124" s="14"/>
      <c r="V124" s="14"/>
      <c r="W124" s="28" t="e">
        <f>VLOOKUP($W$18,Datos!$K$6:$P$11,MATCH('ENUMERACION DE ALOJAMIENTOS'!B124,Datos!$K$6:$P$6,0),FALSE)</f>
        <v>#N/A</v>
      </c>
      <c r="X124" s="28" t="e">
        <f t="shared" si="24"/>
        <v>#N/A</v>
      </c>
      <c r="Y124" s="28">
        <f t="shared" si="25"/>
        <v>0</v>
      </c>
      <c r="Z124" s="14" t="s">
        <v>61</v>
      </c>
      <c r="AA124" s="28" t="e">
        <f>VLOOKUP(Z124,Datos!$K$6:$P$9,MATCH('ENUMERACION DE ALOJAMIENTOS'!$B124,Datos!$K$6:$P$6,0),FALSE)</f>
        <v>#N/A</v>
      </c>
      <c r="AB124" s="28" t="e">
        <f t="shared" si="26"/>
        <v>#N/A</v>
      </c>
      <c r="AC124" s="14"/>
      <c r="AD124" s="14" t="s">
        <v>61</v>
      </c>
      <c r="AE124" s="28" t="e">
        <f>IF(AND(AD124="DOBLE",Z124="DOBLE",B124="2 LLAVES"),8,VLOOKUP(AD124,Datos!$K$6:$P$9,MATCH('ENUMERACION DE ALOJAMIENTOS'!$B124,Datos!$K$6:$P$6,0),FALSE))</f>
        <v>#N/A</v>
      </c>
      <c r="AF124" s="28" t="e">
        <f t="shared" si="27"/>
        <v>#N/A</v>
      </c>
      <c r="AG124" s="14"/>
      <c r="AH124" s="14" t="s">
        <v>61</v>
      </c>
      <c r="AI124" s="28" t="e">
        <f>IF(AND(COUNTIF(Z124:AD124,"DOBLE")&gt;=1,AH124="DOBLE",$B$20="2 LLAVES"),8,VLOOKUP(AH124,Datos!$K$6:$P$9,MATCH('ENUMERACION DE ALOJAMIENTOS'!$B124,Datos!$K$6:$P$6,0),FALSE))</f>
        <v>#N/A</v>
      </c>
      <c r="AJ124" s="28" t="e">
        <f t="shared" si="28"/>
        <v>#N/A</v>
      </c>
      <c r="AK124" s="14"/>
      <c r="AL124" s="14" t="s">
        <v>61</v>
      </c>
      <c r="AM124" s="28" t="e">
        <f>IF(AND(COUNTIF(Z124:AH124,"DOBLE")&gt;=1,AL124="DOBLE",$B$20="2 LLAVES"),8,VLOOKUP(AL124,Datos!$K$6:$P$9,MATCH('ENUMERACION DE ALOJAMIENTOS'!$B124,Datos!$K$6:$P$6,0),FALSE))</f>
        <v>#N/A</v>
      </c>
      <c r="AN124" s="28" t="e">
        <f t="shared" si="29"/>
        <v>#N/A</v>
      </c>
      <c r="AO124" s="14"/>
      <c r="AP124" s="14" t="s">
        <v>61</v>
      </c>
      <c r="AQ124" s="28" t="e">
        <f>IF(AND(COUNTIF(Z124:AL124,"DOBLE")&gt;=1,AP124="DOBLE",$B$20="2 LLAVES"),8,VLOOKUP(AP124,Datos!$K$6:$P$9,MATCH('ENUMERACION DE ALOJAMIENTOS'!$B124,Datos!$K$6:$P$6,0),FALSE))</f>
        <v>#N/A</v>
      </c>
      <c r="AR124" s="28" t="e">
        <f t="shared" si="30"/>
        <v>#N/A</v>
      </c>
      <c r="AS124" s="14"/>
      <c r="AT124" s="49">
        <f t="shared" si="31"/>
        <v>0</v>
      </c>
      <c r="AU124" s="33">
        <v>0</v>
      </c>
      <c r="AV124" s="28" t="e">
        <f>IF(((VLOOKUP($AV$19,Datos!$K$6:$P$9,MATCH('ENUMERACION DE ALOJAMIENTOS'!$B124,Datos!$K$6:$P$6,0),FALSE))*AT124)&lt;10,10,((VLOOKUP($AV$19,Datos!$K$6:$P$9,MATCH('ENUMERACION DE ALOJAMIENTOS'!$B124,Datos!$K$6:$P$6,0),FALSE))*AT124))</f>
        <v>#N/A</v>
      </c>
      <c r="AW124" s="28" t="e">
        <f>VLOOKUP($AW$19,Datos!$K$6:$P$10,MATCH('ENUMERACION DE ALOJAMIENTOS'!$B124,Datos!$K$6:$P$6,0),FALSE)</f>
        <v>#N/A</v>
      </c>
      <c r="AX124" s="28" t="str">
        <f t="shared" si="32"/>
        <v/>
      </c>
      <c r="AY124" s="28" t="str">
        <f t="shared" si="33"/>
        <v/>
      </c>
      <c r="AZ124" s="28">
        <f t="shared" si="34"/>
        <v>0</v>
      </c>
      <c r="BA124" s="51">
        <f t="shared" si="35"/>
        <v>0</v>
      </c>
      <c r="BB124" s="52" t="s">
        <v>65</v>
      </c>
      <c r="BC124" s="46" t="s">
        <v>4</v>
      </c>
      <c r="BD124" s="47" t="str">
        <f t="shared" si="36"/>
        <v/>
      </c>
      <c r="BE124" s="46" t="s">
        <v>4</v>
      </c>
      <c r="BF124" s="47" t="str">
        <f t="shared" si="37"/>
        <v/>
      </c>
      <c r="BG124" s="46" t="s">
        <v>4</v>
      </c>
      <c r="BH124" s="43" t="str">
        <f t="shared" si="38"/>
        <v>Seleccione Categoría</v>
      </c>
      <c r="BI124" s="43"/>
      <c r="BJ124" s="6" t="str">
        <f t="shared" si="39"/>
        <v/>
      </c>
    </row>
    <row r="125" spans="1:62" ht="30" x14ac:dyDescent="0.25">
      <c r="A125" s="13" t="s">
        <v>61</v>
      </c>
      <c r="B125" s="15" t="s">
        <v>62</v>
      </c>
      <c r="C125" s="9" t="s">
        <v>63</v>
      </c>
      <c r="D125" s="10" t="str">
        <f t="shared" si="40"/>
        <v>XX</v>
      </c>
      <c r="E125" s="13"/>
      <c r="F125" s="22" t="s">
        <v>64</v>
      </c>
      <c r="G125" s="24">
        <f>IFERROR(VLOOKUP('ENUMERACION DE ALOJAMIENTOS'!F125,Datos!$A$1:$B$47,2,FALSE),"")</f>
        <v>0</v>
      </c>
      <c r="H125" s="22"/>
      <c r="I125" s="26" t="str">
        <f>IFERROR(VLOOKUP('ENUMERACION DE ALOJAMIENTOS'!H125,Datos!$D$2:$F$1070,3,FALSE),"")</f>
        <v/>
      </c>
      <c r="J125" s="13"/>
      <c r="K125" s="14"/>
      <c r="L125" s="14"/>
      <c r="M125" s="14"/>
      <c r="N125" s="14"/>
      <c r="O125" s="14"/>
      <c r="P125" s="14"/>
      <c r="Q125" s="14"/>
      <c r="R125" s="28" t="str">
        <f t="shared" si="22"/>
        <v/>
      </c>
      <c r="S125" s="28" t="str">
        <f t="shared" si="23"/>
        <v/>
      </c>
      <c r="T125" s="14" t="s">
        <v>4</v>
      </c>
      <c r="U125" s="14"/>
      <c r="V125" s="14"/>
      <c r="W125" s="28" t="e">
        <f>VLOOKUP($W$18,Datos!$K$6:$P$11,MATCH('ENUMERACION DE ALOJAMIENTOS'!B125,Datos!$K$6:$P$6,0),FALSE)</f>
        <v>#N/A</v>
      </c>
      <c r="X125" s="28" t="e">
        <f t="shared" si="24"/>
        <v>#N/A</v>
      </c>
      <c r="Y125" s="28">
        <f t="shared" si="25"/>
        <v>0</v>
      </c>
      <c r="Z125" s="14" t="s">
        <v>61</v>
      </c>
      <c r="AA125" s="28" t="e">
        <f>VLOOKUP(Z125,Datos!$K$6:$P$9,MATCH('ENUMERACION DE ALOJAMIENTOS'!$B125,Datos!$K$6:$P$6,0),FALSE)</f>
        <v>#N/A</v>
      </c>
      <c r="AB125" s="28" t="e">
        <f t="shared" si="26"/>
        <v>#N/A</v>
      </c>
      <c r="AC125" s="14"/>
      <c r="AD125" s="14" t="s">
        <v>61</v>
      </c>
      <c r="AE125" s="28" t="e">
        <f>IF(AND(AD125="DOBLE",Z125="DOBLE",B125="2 LLAVES"),8,VLOOKUP(AD125,Datos!$K$6:$P$9,MATCH('ENUMERACION DE ALOJAMIENTOS'!$B125,Datos!$K$6:$P$6,0),FALSE))</f>
        <v>#N/A</v>
      </c>
      <c r="AF125" s="28" t="e">
        <f t="shared" si="27"/>
        <v>#N/A</v>
      </c>
      <c r="AG125" s="14"/>
      <c r="AH125" s="14" t="s">
        <v>61</v>
      </c>
      <c r="AI125" s="28" t="e">
        <f>IF(AND(COUNTIF(Z125:AD125,"DOBLE")&gt;=1,AH125="DOBLE",$B$20="2 LLAVES"),8,VLOOKUP(AH125,Datos!$K$6:$P$9,MATCH('ENUMERACION DE ALOJAMIENTOS'!$B125,Datos!$K$6:$P$6,0),FALSE))</f>
        <v>#N/A</v>
      </c>
      <c r="AJ125" s="28" t="e">
        <f t="shared" si="28"/>
        <v>#N/A</v>
      </c>
      <c r="AK125" s="14"/>
      <c r="AL125" s="14" t="s">
        <v>61</v>
      </c>
      <c r="AM125" s="28" t="e">
        <f>IF(AND(COUNTIF(Z125:AH125,"DOBLE")&gt;=1,AL125="DOBLE",$B$20="2 LLAVES"),8,VLOOKUP(AL125,Datos!$K$6:$P$9,MATCH('ENUMERACION DE ALOJAMIENTOS'!$B125,Datos!$K$6:$P$6,0),FALSE))</f>
        <v>#N/A</v>
      </c>
      <c r="AN125" s="28" t="e">
        <f t="shared" si="29"/>
        <v>#N/A</v>
      </c>
      <c r="AO125" s="14"/>
      <c r="AP125" s="14" t="s">
        <v>61</v>
      </c>
      <c r="AQ125" s="28" t="e">
        <f>IF(AND(COUNTIF(Z125:AL125,"DOBLE")&gt;=1,AP125="DOBLE",$B$20="2 LLAVES"),8,VLOOKUP(AP125,Datos!$K$6:$P$9,MATCH('ENUMERACION DE ALOJAMIENTOS'!$B125,Datos!$K$6:$P$6,0),FALSE))</f>
        <v>#N/A</v>
      </c>
      <c r="AR125" s="28" t="e">
        <f t="shared" si="30"/>
        <v>#N/A</v>
      </c>
      <c r="AS125" s="14"/>
      <c r="AT125" s="49">
        <f t="shared" si="31"/>
        <v>0</v>
      </c>
      <c r="AU125" s="33">
        <v>0</v>
      </c>
      <c r="AV125" s="28" t="e">
        <f>IF(((VLOOKUP($AV$19,Datos!$K$6:$P$9,MATCH('ENUMERACION DE ALOJAMIENTOS'!$B125,Datos!$K$6:$P$6,0),FALSE))*AT125)&lt;10,10,((VLOOKUP($AV$19,Datos!$K$6:$P$9,MATCH('ENUMERACION DE ALOJAMIENTOS'!$B125,Datos!$K$6:$P$6,0),FALSE))*AT125))</f>
        <v>#N/A</v>
      </c>
      <c r="AW125" s="28" t="e">
        <f>VLOOKUP($AW$19,Datos!$K$6:$P$10,MATCH('ENUMERACION DE ALOJAMIENTOS'!$B125,Datos!$K$6:$P$6,0),FALSE)</f>
        <v>#N/A</v>
      </c>
      <c r="AX125" s="28" t="str">
        <f t="shared" si="32"/>
        <v/>
      </c>
      <c r="AY125" s="28" t="str">
        <f t="shared" si="33"/>
        <v/>
      </c>
      <c r="AZ125" s="28">
        <f t="shared" si="34"/>
        <v>0</v>
      </c>
      <c r="BA125" s="51">
        <f t="shared" si="35"/>
        <v>0</v>
      </c>
      <c r="BB125" s="52" t="s">
        <v>65</v>
      </c>
      <c r="BC125" s="46" t="s">
        <v>4</v>
      </c>
      <c r="BD125" s="47" t="str">
        <f t="shared" si="36"/>
        <v/>
      </c>
      <c r="BE125" s="46" t="s">
        <v>4</v>
      </c>
      <c r="BF125" s="47" t="str">
        <f t="shared" si="37"/>
        <v/>
      </c>
      <c r="BG125" s="46" t="s">
        <v>4</v>
      </c>
      <c r="BH125" s="43" t="str">
        <f t="shared" si="38"/>
        <v>Seleccione Categoría</v>
      </c>
      <c r="BI125" s="43"/>
      <c r="BJ125" s="6" t="str">
        <f t="shared" si="39"/>
        <v/>
      </c>
    </row>
    <row r="126" spans="1:62" ht="30" x14ac:dyDescent="0.25">
      <c r="A126" s="13" t="s">
        <v>61</v>
      </c>
      <c r="B126" s="15" t="s">
        <v>62</v>
      </c>
      <c r="C126" s="9" t="s">
        <v>63</v>
      </c>
      <c r="D126" s="10" t="str">
        <f t="shared" si="40"/>
        <v>XX</v>
      </c>
      <c r="E126" s="13"/>
      <c r="F126" s="22" t="s">
        <v>64</v>
      </c>
      <c r="G126" s="24">
        <f>IFERROR(VLOOKUP('ENUMERACION DE ALOJAMIENTOS'!F126,Datos!$A$1:$B$47,2,FALSE),"")</f>
        <v>0</v>
      </c>
      <c r="H126" s="22"/>
      <c r="I126" s="26" t="str">
        <f>IFERROR(VLOOKUP('ENUMERACION DE ALOJAMIENTOS'!H126,Datos!$D$2:$F$1070,3,FALSE),"")</f>
        <v/>
      </c>
      <c r="J126" s="13"/>
      <c r="K126" s="14"/>
      <c r="L126" s="14"/>
      <c r="M126" s="14"/>
      <c r="N126" s="14"/>
      <c r="O126" s="14"/>
      <c r="P126" s="14"/>
      <c r="Q126" s="14"/>
      <c r="R126" s="28" t="str">
        <f t="shared" si="22"/>
        <v/>
      </c>
      <c r="S126" s="28" t="str">
        <f t="shared" si="23"/>
        <v/>
      </c>
      <c r="T126" s="14" t="s">
        <v>4</v>
      </c>
      <c r="U126" s="14"/>
      <c r="V126" s="14"/>
      <c r="W126" s="28" t="e">
        <f>VLOOKUP($W$18,Datos!$K$6:$P$11,MATCH('ENUMERACION DE ALOJAMIENTOS'!B126,Datos!$K$6:$P$6,0),FALSE)</f>
        <v>#N/A</v>
      </c>
      <c r="X126" s="28" t="e">
        <f t="shared" si="24"/>
        <v>#N/A</v>
      </c>
      <c r="Y126" s="28">
        <f t="shared" si="25"/>
        <v>0</v>
      </c>
      <c r="Z126" s="14" t="s">
        <v>61</v>
      </c>
      <c r="AA126" s="28" t="e">
        <f>VLOOKUP(Z126,Datos!$K$6:$P$9,MATCH('ENUMERACION DE ALOJAMIENTOS'!$B126,Datos!$K$6:$P$6,0),FALSE)</f>
        <v>#N/A</v>
      </c>
      <c r="AB126" s="28" t="e">
        <f t="shared" si="26"/>
        <v>#N/A</v>
      </c>
      <c r="AC126" s="14"/>
      <c r="AD126" s="14" t="s">
        <v>61</v>
      </c>
      <c r="AE126" s="28" t="e">
        <f>IF(AND(AD126="DOBLE",Z126="DOBLE",B126="2 LLAVES"),8,VLOOKUP(AD126,Datos!$K$6:$P$9,MATCH('ENUMERACION DE ALOJAMIENTOS'!$B126,Datos!$K$6:$P$6,0),FALSE))</f>
        <v>#N/A</v>
      </c>
      <c r="AF126" s="28" t="e">
        <f t="shared" si="27"/>
        <v>#N/A</v>
      </c>
      <c r="AG126" s="14"/>
      <c r="AH126" s="14" t="s">
        <v>61</v>
      </c>
      <c r="AI126" s="28" t="e">
        <f>IF(AND(COUNTIF(Z126:AD126,"DOBLE")&gt;=1,AH126="DOBLE",$B$20="2 LLAVES"),8,VLOOKUP(AH126,Datos!$K$6:$P$9,MATCH('ENUMERACION DE ALOJAMIENTOS'!$B126,Datos!$K$6:$P$6,0),FALSE))</f>
        <v>#N/A</v>
      </c>
      <c r="AJ126" s="28" t="e">
        <f t="shared" si="28"/>
        <v>#N/A</v>
      </c>
      <c r="AK126" s="14"/>
      <c r="AL126" s="14" t="s">
        <v>61</v>
      </c>
      <c r="AM126" s="28" t="e">
        <f>IF(AND(COUNTIF(Z126:AH126,"DOBLE")&gt;=1,AL126="DOBLE",$B$20="2 LLAVES"),8,VLOOKUP(AL126,Datos!$K$6:$P$9,MATCH('ENUMERACION DE ALOJAMIENTOS'!$B126,Datos!$K$6:$P$6,0),FALSE))</f>
        <v>#N/A</v>
      </c>
      <c r="AN126" s="28" t="e">
        <f t="shared" si="29"/>
        <v>#N/A</v>
      </c>
      <c r="AO126" s="14"/>
      <c r="AP126" s="14" t="s">
        <v>61</v>
      </c>
      <c r="AQ126" s="28" t="e">
        <f>IF(AND(COUNTIF(Z126:AL126,"DOBLE")&gt;=1,AP126="DOBLE",$B$20="2 LLAVES"),8,VLOOKUP(AP126,Datos!$K$6:$P$9,MATCH('ENUMERACION DE ALOJAMIENTOS'!$B126,Datos!$K$6:$P$6,0),FALSE))</f>
        <v>#N/A</v>
      </c>
      <c r="AR126" s="28" t="e">
        <f t="shared" si="30"/>
        <v>#N/A</v>
      </c>
      <c r="AS126" s="14"/>
      <c r="AT126" s="49">
        <f t="shared" si="31"/>
        <v>0</v>
      </c>
      <c r="AU126" s="33">
        <v>0</v>
      </c>
      <c r="AV126" s="28" t="e">
        <f>IF(((VLOOKUP($AV$19,Datos!$K$6:$P$9,MATCH('ENUMERACION DE ALOJAMIENTOS'!$B126,Datos!$K$6:$P$6,0),FALSE))*AT126)&lt;10,10,((VLOOKUP($AV$19,Datos!$K$6:$P$9,MATCH('ENUMERACION DE ALOJAMIENTOS'!$B126,Datos!$K$6:$P$6,0),FALSE))*AT126))</f>
        <v>#N/A</v>
      </c>
      <c r="AW126" s="28" t="e">
        <f>VLOOKUP($AW$19,Datos!$K$6:$P$10,MATCH('ENUMERACION DE ALOJAMIENTOS'!$B126,Datos!$K$6:$P$6,0),FALSE)</f>
        <v>#N/A</v>
      </c>
      <c r="AX126" s="28" t="str">
        <f t="shared" si="32"/>
        <v/>
      </c>
      <c r="AY126" s="28" t="str">
        <f t="shared" si="33"/>
        <v/>
      </c>
      <c r="AZ126" s="28">
        <f t="shared" si="34"/>
        <v>0</v>
      </c>
      <c r="BA126" s="51">
        <f t="shared" si="35"/>
        <v>0</v>
      </c>
      <c r="BB126" s="52" t="s">
        <v>65</v>
      </c>
      <c r="BC126" s="46" t="s">
        <v>4</v>
      </c>
      <c r="BD126" s="47" t="str">
        <f t="shared" si="36"/>
        <v/>
      </c>
      <c r="BE126" s="46" t="s">
        <v>4</v>
      </c>
      <c r="BF126" s="47" t="str">
        <f t="shared" si="37"/>
        <v/>
      </c>
      <c r="BG126" s="46" t="s">
        <v>4</v>
      </c>
      <c r="BH126" s="43" t="str">
        <f t="shared" si="38"/>
        <v>Seleccione Categoría</v>
      </c>
      <c r="BI126" s="43"/>
      <c r="BJ126" s="6" t="str">
        <f t="shared" si="39"/>
        <v/>
      </c>
    </row>
    <row r="127" spans="1:62" ht="30" x14ac:dyDescent="0.25">
      <c r="A127" s="13" t="s">
        <v>61</v>
      </c>
      <c r="B127" s="15" t="s">
        <v>62</v>
      </c>
      <c r="C127" s="9" t="s">
        <v>63</v>
      </c>
      <c r="D127" s="10" t="str">
        <f t="shared" si="40"/>
        <v>XX</v>
      </c>
      <c r="E127" s="13"/>
      <c r="F127" s="22" t="s">
        <v>64</v>
      </c>
      <c r="G127" s="24">
        <f>IFERROR(VLOOKUP('ENUMERACION DE ALOJAMIENTOS'!F127,Datos!$A$1:$B$47,2,FALSE),"")</f>
        <v>0</v>
      </c>
      <c r="H127" s="22"/>
      <c r="I127" s="26" t="str">
        <f>IFERROR(VLOOKUP('ENUMERACION DE ALOJAMIENTOS'!H127,Datos!$D$2:$F$1070,3,FALSE),"")</f>
        <v/>
      </c>
      <c r="J127" s="13"/>
      <c r="K127" s="14"/>
      <c r="L127" s="14"/>
      <c r="M127" s="14"/>
      <c r="N127" s="14"/>
      <c r="O127" s="14"/>
      <c r="P127" s="14"/>
      <c r="Q127" s="14"/>
      <c r="R127" s="28" t="str">
        <f t="shared" si="22"/>
        <v/>
      </c>
      <c r="S127" s="28" t="str">
        <f t="shared" si="23"/>
        <v/>
      </c>
      <c r="T127" s="14" t="s">
        <v>4</v>
      </c>
      <c r="U127" s="14"/>
      <c r="V127" s="14"/>
      <c r="W127" s="28" t="e">
        <f>VLOOKUP($W$18,Datos!$K$6:$P$11,MATCH('ENUMERACION DE ALOJAMIENTOS'!B127,Datos!$K$6:$P$6,0),FALSE)</f>
        <v>#N/A</v>
      </c>
      <c r="X127" s="28" t="e">
        <f t="shared" si="24"/>
        <v>#N/A</v>
      </c>
      <c r="Y127" s="28">
        <f t="shared" si="25"/>
        <v>0</v>
      </c>
      <c r="Z127" s="14" t="s">
        <v>61</v>
      </c>
      <c r="AA127" s="28" t="e">
        <f>VLOOKUP(Z127,Datos!$K$6:$P$9,MATCH('ENUMERACION DE ALOJAMIENTOS'!$B127,Datos!$K$6:$P$6,0),FALSE)</f>
        <v>#N/A</v>
      </c>
      <c r="AB127" s="28" t="e">
        <f t="shared" si="26"/>
        <v>#N/A</v>
      </c>
      <c r="AC127" s="14"/>
      <c r="AD127" s="14" t="s">
        <v>61</v>
      </c>
      <c r="AE127" s="28" t="e">
        <f>IF(AND(AD127="DOBLE",Z127="DOBLE",B127="2 LLAVES"),8,VLOOKUP(AD127,Datos!$K$6:$P$9,MATCH('ENUMERACION DE ALOJAMIENTOS'!$B127,Datos!$K$6:$P$6,0),FALSE))</f>
        <v>#N/A</v>
      </c>
      <c r="AF127" s="28" t="e">
        <f t="shared" si="27"/>
        <v>#N/A</v>
      </c>
      <c r="AG127" s="14"/>
      <c r="AH127" s="14" t="s">
        <v>61</v>
      </c>
      <c r="AI127" s="28" t="e">
        <f>IF(AND(COUNTIF(Z127:AD127,"DOBLE")&gt;=1,AH127="DOBLE",$B$20="2 LLAVES"),8,VLOOKUP(AH127,Datos!$K$6:$P$9,MATCH('ENUMERACION DE ALOJAMIENTOS'!$B127,Datos!$K$6:$P$6,0),FALSE))</f>
        <v>#N/A</v>
      </c>
      <c r="AJ127" s="28" t="e">
        <f t="shared" si="28"/>
        <v>#N/A</v>
      </c>
      <c r="AK127" s="14"/>
      <c r="AL127" s="14" t="s">
        <v>61</v>
      </c>
      <c r="AM127" s="28" t="e">
        <f>IF(AND(COUNTIF(Z127:AH127,"DOBLE")&gt;=1,AL127="DOBLE",$B$20="2 LLAVES"),8,VLOOKUP(AL127,Datos!$K$6:$P$9,MATCH('ENUMERACION DE ALOJAMIENTOS'!$B127,Datos!$K$6:$P$6,0),FALSE))</f>
        <v>#N/A</v>
      </c>
      <c r="AN127" s="28" t="e">
        <f t="shared" si="29"/>
        <v>#N/A</v>
      </c>
      <c r="AO127" s="14"/>
      <c r="AP127" s="14" t="s">
        <v>61</v>
      </c>
      <c r="AQ127" s="28" t="e">
        <f>IF(AND(COUNTIF(Z127:AL127,"DOBLE")&gt;=1,AP127="DOBLE",$B$20="2 LLAVES"),8,VLOOKUP(AP127,Datos!$K$6:$P$9,MATCH('ENUMERACION DE ALOJAMIENTOS'!$B127,Datos!$K$6:$P$6,0),FALSE))</f>
        <v>#N/A</v>
      </c>
      <c r="AR127" s="28" t="e">
        <f t="shared" si="30"/>
        <v>#N/A</v>
      </c>
      <c r="AS127" s="14"/>
      <c r="AT127" s="49">
        <f t="shared" si="31"/>
        <v>0</v>
      </c>
      <c r="AU127" s="33">
        <v>0</v>
      </c>
      <c r="AV127" s="28" t="e">
        <f>IF(((VLOOKUP($AV$19,Datos!$K$6:$P$9,MATCH('ENUMERACION DE ALOJAMIENTOS'!$B127,Datos!$K$6:$P$6,0),FALSE))*AT127)&lt;10,10,((VLOOKUP($AV$19,Datos!$K$6:$P$9,MATCH('ENUMERACION DE ALOJAMIENTOS'!$B127,Datos!$K$6:$P$6,0),FALSE))*AT127))</f>
        <v>#N/A</v>
      </c>
      <c r="AW127" s="28" t="e">
        <f>VLOOKUP($AW$19,Datos!$K$6:$P$10,MATCH('ENUMERACION DE ALOJAMIENTOS'!$B127,Datos!$K$6:$P$6,0),FALSE)</f>
        <v>#N/A</v>
      </c>
      <c r="AX127" s="28" t="str">
        <f t="shared" si="32"/>
        <v/>
      </c>
      <c r="AY127" s="28" t="str">
        <f t="shared" si="33"/>
        <v/>
      </c>
      <c r="AZ127" s="28">
        <f t="shared" si="34"/>
        <v>0</v>
      </c>
      <c r="BA127" s="51">
        <f t="shared" si="35"/>
        <v>0</v>
      </c>
      <c r="BB127" s="52" t="s">
        <v>65</v>
      </c>
      <c r="BC127" s="46" t="s">
        <v>4</v>
      </c>
      <c r="BD127" s="47" t="str">
        <f t="shared" si="36"/>
        <v/>
      </c>
      <c r="BE127" s="46" t="s">
        <v>4</v>
      </c>
      <c r="BF127" s="47" t="str">
        <f t="shared" si="37"/>
        <v/>
      </c>
      <c r="BG127" s="46" t="s">
        <v>4</v>
      </c>
      <c r="BH127" s="43" t="str">
        <f t="shared" si="38"/>
        <v>Seleccione Categoría</v>
      </c>
      <c r="BI127" s="43"/>
      <c r="BJ127" s="6" t="str">
        <f t="shared" si="39"/>
        <v/>
      </c>
    </row>
    <row r="128" spans="1:62" ht="30" x14ac:dyDescent="0.25">
      <c r="A128" s="13" t="s">
        <v>61</v>
      </c>
      <c r="B128" s="15" t="s">
        <v>62</v>
      </c>
      <c r="C128" s="9" t="s">
        <v>63</v>
      </c>
      <c r="D128" s="10" t="str">
        <f t="shared" si="40"/>
        <v>XX</v>
      </c>
      <c r="E128" s="13"/>
      <c r="F128" s="22" t="s">
        <v>64</v>
      </c>
      <c r="G128" s="24">
        <f>IFERROR(VLOOKUP('ENUMERACION DE ALOJAMIENTOS'!F128,Datos!$A$1:$B$47,2,FALSE),"")</f>
        <v>0</v>
      </c>
      <c r="H128" s="22"/>
      <c r="I128" s="26" t="str">
        <f>IFERROR(VLOOKUP('ENUMERACION DE ALOJAMIENTOS'!H128,Datos!$D$2:$F$1070,3,FALSE),"")</f>
        <v/>
      </c>
      <c r="J128" s="13"/>
      <c r="K128" s="14"/>
      <c r="L128" s="14"/>
      <c r="M128" s="14"/>
      <c r="N128" s="14"/>
      <c r="O128" s="14"/>
      <c r="P128" s="14"/>
      <c r="Q128" s="14"/>
      <c r="R128" s="28" t="str">
        <f t="shared" si="22"/>
        <v/>
      </c>
      <c r="S128" s="28" t="str">
        <f t="shared" si="23"/>
        <v/>
      </c>
      <c r="T128" s="14" t="s">
        <v>4</v>
      </c>
      <c r="U128" s="14"/>
      <c r="V128" s="14"/>
      <c r="W128" s="28" t="e">
        <f>VLOOKUP($W$18,Datos!$K$6:$P$11,MATCH('ENUMERACION DE ALOJAMIENTOS'!B128,Datos!$K$6:$P$6,0),FALSE)</f>
        <v>#N/A</v>
      </c>
      <c r="X128" s="28" t="e">
        <f t="shared" si="24"/>
        <v>#N/A</v>
      </c>
      <c r="Y128" s="28">
        <f t="shared" si="25"/>
        <v>0</v>
      </c>
      <c r="Z128" s="14" t="s">
        <v>61</v>
      </c>
      <c r="AA128" s="28" t="e">
        <f>VLOOKUP(Z128,Datos!$K$6:$P$9,MATCH('ENUMERACION DE ALOJAMIENTOS'!$B128,Datos!$K$6:$P$6,0),FALSE)</f>
        <v>#N/A</v>
      </c>
      <c r="AB128" s="28" t="e">
        <f t="shared" si="26"/>
        <v>#N/A</v>
      </c>
      <c r="AC128" s="14"/>
      <c r="AD128" s="14" t="s">
        <v>61</v>
      </c>
      <c r="AE128" s="28" t="e">
        <f>IF(AND(AD128="DOBLE",Z128="DOBLE",B128="2 LLAVES"),8,VLOOKUP(AD128,Datos!$K$6:$P$9,MATCH('ENUMERACION DE ALOJAMIENTOS'!$B128,Datos!$K$6:$P$6,0),FALSE))</f>
        <v>#N/A</v>
      </c>
      <c r="AF128" s="28" t="e">
        <f t="shared" si="27"/>
        <v>#N/A</v>
      </c>
      <c r="AG128" s="14"/>
      <c r="AH128" s="14" t="s">
        <v>61</v>
      </c>
      <c r="AI128" s="28" t="e">
        <f>IF(AND(COUNTIF(Z128:AD128,"DOBLE")&gt;=1,AH128="DOBLE",$B$20="2 LLAVES"),8,VLOOKUP(AH128,Datos!$K$6:$P$9,MATCH('ENUMERACION DE ALOJAMIENTOS'!$B128,Datos!$K$6:$P$6,0),FALSE))</f>
        <v>#N/A</v>
      </c>
      <c r="AJ128" s="28" t="e">
        <f t="shared" si="28"/>
        <v>#N/A</v>
      </c>
      <c r="AK128" s="14"/>
      <c r="AL128" s="14" t="s">
        <v>61</v>
      </c>
      <c r="AM128" s="28" t="e">
        <f>IF(AND(COUNTIF(Z128:AH128,"DOBLE")&gt;=1,AL128="DOBLE",$B$20="2 LLAVES"),8,VLOOKUP(AL128,Datos!$K$6:$P$9,MATCH('ENUMERACION DE ALOJAMIENTOS'!$B128,Datos!$K$6:$P$6,0),FALSE))</f>
        <v>#N/A</v>
      </c>
      <c r="AN128" s="28" t="e">
        <f t="shared" si="29"/>
        <v>#N/A</v>
      </c>
      <c r="AO128" s="14"/>
      <c r="AP128" s="14" t="s">
        <v>61</v>
      </c>
      <c r="AQ128" s="28" t="e">
        <f>IF(AND(COUNTIF(Z128:AL128,"DOBLE")&gt;=1,AP128="DOBLE",$B$20="2 LLAVES"),8,VLOOKUP(AP128,Datos!$K$6:$P$9,MATCH('ENUMERACION DE ALOJAMIENTOS'!$B128,Datos!$K$6:$P$6,0),FALSE))</f>
        <v>#N/A</v>
      </c>
      <c r="AR128" s="28" t="e">
        <f t="shared" si="30"/>
        <v>#N/A</v>
      </c>
      <c r="AS128" s="14"/>
      <c r="AT128" s="49">
        <f t="shared" si="31"/>
        <v>0</v>
      </c>
      <c r="AU128" s="33">
        <v>0</v>
      </c>
      <c r="AV128" s="28" t="e">
        <f>IF(((VLOOKUP($AV$19,Datos!$K$6:$P$9,MATCH('ENUMERACION DE ALOJAMIENTOS'!$B128,Datos!$K$6:$P$6,0),FALSE))*AT128)&lt;10,10,((VLOOKUP($AV$19,Datos!$K$6:$P$9,MATCH('ENUMERACION DE ALOJAMIENTOS'!$B128,Datos!$K$6:$P$6,0),FALSE))*AT128))</f>
        <v>#N/A</v>
      </c>
      <c r="AW128" s="28" t="e">
        <f>VLOOKUP($AW$19,Datos!$K$6:$P$10,MATCH('ENUMERACION DE ALOJAMIENTOS'!$B128,Datos!$K$6:$P$6,0),FALSE)</f>
        <v>#N/A</v>
      </c>
      <c r="AX128" s="28" t="str">
        <f t="shared" si="32"/>
        <v/>
      </c>
      <c r="AY128" s="28" t="str">
        <f t="shared" si="33"/>
        <v/>
      </c>
      <c r="AZ128" s="28">
        <f t="shared" si="34"/>
        <v>0</v>
      </c>
      <c r="BA128" s="51">
        <f t="shared" si="35"/>
        <v>0</v>
      </c>
      <c r="BB128" s="52" t="s">
        <v>65</v>
      </c>
      <c r="BC128" s="46" t="s">
        <v>4</v>
      </c>
      <c r="BD128" s="47" t="str">
        <f t="shared" si="36"/>
        <v/>
      </c>
      <c r="BE128" s="46" t="s">
        <v>4</v>
      </c>
      <c r="BF128" s="47" t="str">
        <f t="shared" si="37"/>
        <v/>
      </c>
      <c r="BG128" s="46" t="s">
        <v>4</v>
      </c>
      <c r="BH128" s="43" t="str">
        <f t="shared" si="38"/>
        <v>Seleccione Categoría</v>
      </c>
      <c r="BI128" s="43"/>
      <c r="BJ128" s="6" t="str">
        <f t="shared" si="39"/>
        <v/>
      </c>
    </row>
    <row r="129" spans="1:62" ht="30" x14ac:dyDescent="0.25">
      <c r="A129" s="13" t="s">
        <v>61</v>
      </c>
      <c r="B129" s="15" t="s">
        <v>62</v>
      </c>
      <c r="C129" s="9" t="s">
        <v>63</v>
      </c>
      <c r="D129" s="10" t="str">
        <f t="shared" si="40"/>
        <v>XX</v>
      </c>
      <c r="E129" s="13"/>
      <c r="F129" s="22" t="s">
        <v>64</v>
      </c>
      <c r="G129" s="24">
        <f>IFERROR(VLOOKUP('ENUMERACION DE ALOJAMIENTOS'!F129,Datos!$A$1:$B$47,2,FALSE),"")</f>
        <v>0</v>
      </c>
      <c r="H129" s="22"/>
      <c r="I129" s="26" t="str">
        <f>IFERROR(VLOOKUP('ENUMERACION DE ALOJAMIENTOS'!H129,Datos!$D$2:$F$1070,3,FALSE),"")</f>
        <v/>
      </c>
      <c r="J129" s="13"/>
      <c r="K129" s="14"/>
      <c r="L129" s="14"/>
      <c r="M129" s="14"/>
      <c r="N129" s="14"/>
      <c r="O129" s="14"/>
      <c r="P129" s="14"/>
      <c r="Q129" s="14"/>
      <c r="R129" s="28" t="str">
        <f t="shared" si="22"/>
        <v/>
      </c>
      <c r="S129" s="28" t="str">
        <f t="shared" si="23"/>
        <v/>
      </c>
      <c r="T129" s="14" t="s">
        <v>4</v>
      </c>
      <c r="U129" s="14"/>
      <c r="V129" s="14"/>
      <c r="W129" s="28" t="e">
        <f>VLOOKUP($W$18,Datos!$K$6:$P$11,MATCH('ENUMERACION DE ALOJAMIENTOS'!B129,Datos!$K$6:$P$6,0),FALSE)</f>
        <v>#N/A</v>
      </c>
      <c r="X129" s="28" t="e">
        <f t="shared" si="24"/>
        <v>#N/A</v>
      </c>
      <c r="Y129" s="28">
        <f t="shared" si="25"/>
        <v>0</v>
      </c>
      <c r="Z129" s="14" t="s">
        <v>61</v>
      </c>
      <c r="AA129" s="28" t="e">
        <f>VLOOKUP(Z129,Datos!$K$6:$P$9,MATCH('ENUMERACION DE ALOJAMIENTOS'!$B129,Datos!$K$6:$P$6,0),FALSE)</f>
        <v>#N/A</v>
      </c>
      <c r="AB129" s="28" t="e">
        <f t="shared" si="26"/>
        <v>#N/A</v>
      </c>
      <c r="AC129" s="14"/>
      <c r="AD129" s="14" t="s">
        <v>61</v>
      </c>
      <c r="AE129" s="28" t="e">
        <f>IF(AND(AD129="DOBLE",Z129="DOBLE",B129="2 LLAVES"),8,VLOOKUP(AD129,Datos!$K$6:$P$9,MATCH('ENUMERACION DE ALOJAMIENTOS'!$B129,Datos!$K$6:$P$6,0),FALSE))</f>
        <v>#N/A</v>
      </c>
      <c r="AF129" s="28" t="e">
        <f t="shared" si="27"/>
        <v>#N/A</v>
      </c>
      <c r="AG129" s="14"/>
      <c r="AH129" s="14" t="s">
        <v>61</v>
      </c>
      <c r="AI129" s="28" t="e">
        <f>IF(AND(COUNTIF(Z129:AD129,"DOBLE")&gt;=1,AH129="DOBLE",$B$20="2 LLAVES"),8,VLOOKUP(AH129,Datos!$K$6:$P$9,MATCH('ENUMERACION DE ALOJAMIENTOS'!$B129,Datos!$K$6:$P$6,0),FALSE))</f>
        <v>#N/A</v>
      </c>
      <c r="AJ129" s="28" t="e">
        <f t="shared" si="28"/>
        <v>#N/A</v>
      </c>
      <c r="AK129" s="14"/>
      <c r="AL129" s="14" t="s">
        <v>61</v>
      </c>
      <c r="AM129" s="28" t="e">
        <f>IF(AND(COUNTIF(Z129:AH129,"DOBLE")&gt;=1,AL129="DOBLE",$B$20="2 LLAVES"),8,VLOOKUP(AL129,Datos!$K$6:$P$9,MATCH('ENUMERACION DE ALOJAMIENTOS'!$B129,Datos!$K$6:$P$6,0),FALSE))</f>
        <v>#N/A</v>
      </c>
      <c r="AN129" s="28" t="e">
        <f t="shared" si="29"/>
        <v>#N/A</v>
      </c>
      <c r="AO129" s="14"/>
      <c r="AP129" s="14" t="s">
        <v>61</v>
      </c>
      <c r="AQ129" s="28" t="e">
        <f>IF(AND(COUNTIF(Z129:AL129,"DOBLE")&gt;=1,AP129="DOBLE",$B$20="2 LLAVES"),8,VLOOKUP(AP129,Datos!$K$6:$P$9,MATCH('ENUMERACION DE ALOJAMIENTOS'!$B129,Datos!$K$6:$P$6,0),FALSE))</f>
        <v>#N/A</v>
      </c>
      <c r="AR129" s="28" t="e">
        <f t="shared" si="30"/>
        <v>#N/A</v>
      </c>
      <c r="AS129" s="14"/>
      <c r="AT129" s="49">
        <f t="shared" si="31"/>
        <v>0</v>
      </c>
      <c r="AU129" s="33">
        <v>0</v>
      </c>
      <c r="AV129" s="28" t="e">
        <f>IF(((VLOOKUP($AV$19,Datos!$K$6:$P$9,MATCH('ENUMERACION DE ALOJAMIENTOS'!$B129,Datos!$K$6:$P$6,0),FALSE))*AT129)&lt;10,10,((VLOOKUP($AV$19,Datos!$K$6:$P$9,MATCH('ENUMERACION DE ALOJAMIENTOS'!$B129,Datos!$K$6:$P$6,0),FALSE))*AT129))</f>
        <v>#N/A</v>
      </c>
      <c r="AW129" s="28" t="e">
        <f>VLOOKUP($AW$19,Datos!$K$6:$P$10,MATCH('ENUMERACION DE ALOJAMIENTOS'!$B129,Datos!$K$6:$P$6,0),FALSE)</f>
        <v>#N/A</v>
      </c>
      <c r="AX129" s="28" t="str">
        <f t="shared" si="32"/>
        <v/>
      </c>
      <c r="AY129" s="28" t="str">
        <f t="shared" si="33"/>
        <v/>
      </c>
      <c r="AZ129" s="28">
        <f t="shared" si="34"/>
        <v>0</v>
      </c>
      <c r="BA129" s="51">
        <f t="shared" si="35"/>
        <v>0</v>
      </c>
      <c r="BB129" s="52" t="s">
        <v>65</v>
      </c>
      <c r="BC129" s="46" t="s">
        <v>4</v>
      </c>
      <c r="BD129" s="47" t="str">
        <f t="shared" si="36"/>
        <v/>
      </c>
      <c r="BE129" s="46" t="s">
        <v>4</v>
      </c>
      <c r="BF129" s="47" t="str">
        <f t="shared" si="37"/>
        <v/>
      </c>
      <c r="BG129" s="46" t="s">
        <v>4</v>
      </c>
      <c r="BH129" s="43" t="str">
        <f t="shared" si="38"/>
        <v>Seleccione Categoría</v>
      </c>
      <c r="BI129" s="43"/>
      <c r="BJ129" s="6" t="str">
        <f t="shared" si="39"/>
        <v/>
      </c>
    </row>
    <row r="130" spans="1:62" ht="30" x14ac:dyDescent="0.25">
      <c r="A130" s="13" t="s">
        <v>61</v>
      </c>
      <c r="B130" s="15" t="s">
        <v>62</v>
      </c>
      <c r="C130" s="9" t="s">
        <v>63</v>
      </c>
      <c r="D130" s="10" t="str">
        <f t="shared" si="40"/>
        <v>XX</v>
      </c>
      <c r="E130" s="13"/>
      <c r="F130" s="22" t="s">
        <v>64</v>
      </c>
      <c r="G130" s="24">
        <f>IFERROR(VLOOKUP('ENUMERACION DE ALOJAMIENTOS'!F130,Datos!$A$1:$B$47,2,FALSE),"")</f>
        <v>0</v>
      </c>
      <c r="H130" s="22"/>
      <c r="I130" s="26" t="str">
        <f>IFERROR(VLOOKUP('ENUMERACION DE ALOJAMIENTOS'!H130,Datos!$D$2:$F$1070,3,FALSE),"")</f>
        <v/>
      </c>
      <c r="J130" s="13"/>
      <c r="K130" s="14"/>
      <c r="L130" s="14"/>
      <c r="M130" s="14"/>
      <c r="N130" s="14"/>
      <c r="O130" s="14"/>
      <c r="P130" s="14"/>
      <c r="Q130" s="14"/>
      <c r="R130" s="28" t="str">
        <f t="shared" si="22"/>
        <v/>
      </c>
      <c r="S130" s="28" t="str">
        <f t="shared" si="23"/>
        <v/>
      </c>
      <c r="T130" s="14" t="s">
        <v>4</v>
      </c>
      <c r="U130" s="14"/>
      <c r="V130" s="14"/>
      <c r="W130" s="28" t="e">
        <f>VLOOKUP($W$18,Datos!$K$6:$P$11,MATCH('ENUMERACION DE ALOJAMIENTOS'!B130,Datos!$K$6:$P$6,0),FALSE)</f>
        <v>#N/A</v>
      </c>
      <c r="X130" s="28" t="e">
        <f t="shared" si="24"/>
        <v>#N/A</v>
      </c>
      <c r="Y130" s="28">
        <f t="shared" si="25"/>
        <v>0</v>
      </c>
      <c r="Z130" s="14" t="s">
        <v>61</v>
      </c>
      <c r="AA130" s="28" t="e">
        <f>VLOOKUP(Z130,Datos!$K$6:$P$9,MATCH('ENUMERACION DE ALOJAMIENTOS'!$B130,Datos!$K$6:$P$6,0),FALSE)</f>
        <v>#N/A</v>
      </c>
      <c r="AB130" s="28" t="e">
        <f t="shared" si="26"/>
        <v>#N/A</v>
      </c>
      <c r="AC130" s="14"/>
      <c r="AD130" s="14" t="s">
        <v>61</v>
      </c>
      <c r="AE130" s="28" t="e">
        <f>IF(AND(AD130="DOBLE",Z130="DOBLE",B130="2 LLAVES"),8,VLOOKUP(AD130,Datos!$K$6:$P$9,MATCH('ENUMERACION DE ALOJAMIENTOS'!$B130,Datos!$K$6:$P$6,0),FALSE))</f>
        <v>#N/A</v>
      </c>
      <c r="AF130" s="28" t="e">
        <f t="shared" si="27"/>
        <v>#N/A</v>
      </c>
      <c r="AG130" s="14"/>
      <c r="AH130" s="14" t="s">
        <v>61</v>
      </c>
      <c r="AI130" s="28" t="e">
        <f>IF(AND(COUNTIF(Z130:AD130,"DOBLE")&gt;=1,AH130="DOBLE",$B$20="2 LLAVES"),8,VLOOKUP(AH130,Datos!$K$6:$P$9,MATCH('ENUMERACION DE ALOJAMIENTOS'!$B130,Datos!$K$6:$P$6,0),FALSE))</f>
        <v>#N/A</v>
      </c>
      <c r="AJ130" s="28" t="e">
        <f t="shared" si="28"/>
        <v>#N/A</v>
      </c>
      <c r="AK130" s="14"/>
      <c r="AL130" s="14" t="s">
        <v>61</v>
      </c>
      <c r="AM130" s="28" t="e">
        <f>IF(AND(COUNTIF(Z130:AH130,"DOBLE")&gt;=1,AL130="DOBLE",$B$20="2 LLAVES"),8,VLOOKUP(AL130,Datos!$K$6:$P$9,MATCH('ENUMERACION DE ALOJAMIENTOS'!$B130,Datos!$K$6:$P$6,0),FALSE))</f>
        <v>#N/A</v>
      </c>
      <c r="AN130" s="28" t="e">
        <f t="shared" si="29"/>
        <v>#N/A</v>
      </c>
      <c r="AO130" s="14"/>
      <c r="AP130" s="14" t="s">
        <v>61</v>
      </c>
      <c r="AQ130" s="28" t="e">
        <f>IF(AND(COUNTIF(Z130:AL130,"DOBLE")&gt;=1,AP130="DOBLE",$B$20="2 LLAVES"),8,VLOOKUP(AP130,Datos!$K$6:$P$9,MATCH('ENUMERACION DE ALOJAMIENTOS'!$B130,Datos!$K$6:$P$6,0),FALSE))</f>
        <v>#N/A</v>
      </c>
      <c r="AR130" s="28" t="e">
        <f t="shared" si="30"/>
        <v>#N/A</v>
      </c>
      <c r="AS130" s="14"/>
      <c r="AT130" s="49">
        <f t="shared" si="31"/>
        <v>0</v>
      </c>
      <c r="AU130" s="33">
        <v>0</v>
      </c>
      <c r="AV130" s="28" t="e">
        <f>IF(((VLOOKUP($AV$19,Datos!$K$6:$P$9,MATCH('ENUMERACION DE ALOJAMIENTOS'!$B130,Datos!$K$6:$P$6,0),FALSE))*AT130)&lt;10,10,((VLOOKUP($AV$19,Datos!$K$6:$P$9,MATCH('ENUMERACION DE ALOJAMIENTOS'!$B130,Datos!$K$6:$P$6,0),FALSE))*AT130))</f>
        <v>#N/A</v>
      </c>
      <c r="AW130" s="28" t="e">
        <f>VLOOKUP($AW$19,Datos!$K$6:$P$10,MATCH('ENUMERACION DE ALOJAMIENTOS'!$B130,Datos!$K$6:$P$6,0),FALSE)</f>
        <v>#N/A</v>
      </c>
      <c r="AX130" s="28" t="str">
        <f t="shared" si="32"/>
        <v/>
      </c>
      <c r="AY130" s="28" t="str">
        <f t="shared" si="33"/>
        <v/>
      </c>
      <c r="AZ130" s="28">
        <f t="shared" si="34"/>
        <v>0</v>
      </c>
      <c r="BA130" s="51">
        <f t="shared" si="35"/>
        <v>0</v>
      </c>
      <c r="BB130" s="52" t="s">
        <v>65</v>
      </c>
      <c r="BC130" s="46" t="s">
        <v>4</v>
      </c>
      <c r="BD130" s="47" t="str">
        <f t="shared" si="36"/>
        <v/>
      </c>
      <c r="BE130" s="46" t="s">
        <v>4</v>
      </c>
      <c r="BF130" s="47" t="str">
        <f t="shared" si="37"/>
        <v/>
      </c>
      <c r="BG130" s="46" t="s">
        <v>4</v>
      </c>
      <c r="BH130" s="43" t="str">
        <f t="shared" si="38"/>
        <v>Seleccione Categoría</v>
      </c>
      <c r="BI130" s="43"/>
      <c r="BJ130" s="6" t="str">
        <f t="shared" si="39"/>
        <v/>
      </c>
    </row>
    <row r="131" spans="1:62" ht="30" x14ac:dyDescent="0.25">
      <c r="A131" s="13" t="s">
        <v>61</v>
      </c>
      <c r="B131" s="15" t="s">
        <v>62</v>
      </c>
      <c r="C131" s="9" t="s">
        <v>63</v>
      </c>
      <c r="D131" s="10" t="str">
        <f t="shared" si="40"/>
        <v>XX</v>
      </c>
      <c r="E131" s="13"/>
      <c r="F131" s="22" t="s">
        <v>64</v>
      </c>
      <c r="G131" s="24">
        <f>IFERROR(VLOOKUP('ENUMERACION DE ALOJAMIENTOS'!F131,Datos!$A$1:$B$47,2,FALSE),"")</f>
        <v>0</v>
      </c>
      <c r="H131" s="22"/>
      <c r="I131" s="26" t="str">
        <f>IFERROR(VLOOKUP('ENUMERACION DE ALOJAMIENTOS'!H131,Datos!$D$2:$F$1070,3,FALSE),"")</f>
        <v/>
      </c>
      <c r="J131" s="13"/>
      <c r="K131" s="14"/>
      <c r="L131" s="14"/>
      <c r="M131" s="14"/>
      <c r="N131" s="14"/>
      <c r="O131" s="14"/>
      <c r="P131" s="14"/>
      <c r="Q131" s="14"/>
      <c r="R131" s="28" t="str">
        <f t="shared" si="22"/>
        <v/>
      </c>
      <c r="S131" s="28" t="str">
        <f t="shared" si="23"/>
        <v/>
      </c>
      <c r="T131" s="14" t="s">
        <v>4</v>
      </c>
      <c r="U131" s="14"/>
      <c r="V131" s="14"/>
      <c r="W131" s="28" t="e">
        <f>VLOOKUP($W$18,Datos!$K$6:$P$11,MATCH('ENUMERACION DE ALOJAMIENTOS'!B131,Datos!$K$6:$P$6,0),FALSE)</f>
        <v>#N/A</v>
      </c>
      <c r="X131" s="28" t="e">
        <f t="shared" si="24"/>
        <v>#N/A</v>
      </c>
      <c r="Y131" s="28">
        <f t="shared" si="25"/>
        <v>0</v>
      </c>
      <c r="Z131" s="14" t="s">
        <v>61</v>
      </c>
      <c r="AA131" s="28" t="e">
        <f>VLOOKUP(Z131,Datos!$K$6:$P$9,MATCH('ENUMERACION DE ALOJAMIENTOS'!$B131,Datos!$K$6:$P$6,0),FALSE)</f>
        <v>#N/A</v>
      </c>
      <c r="AB131" s="28" t="e">
        <f t="shared" si="26"/>
        <v>#N/A</v>
      </c>
      <c r="AC131" s="14"/>
      <c r="AD131" s="14" t="s">
        <v>61</v>
      </c>
      <c r="AE131" s="28" t="e">
        <f>IF(AND(AD131="DOBLE",Z131="DOBLE",B131="2 LLAVES"),8,VLOOKUP(AD131,Datos!$K$6:$P$9,MATCH('ENUMERACION DE ALOJAMIENTOS'!$B131,Datos!$K$6:$P$6,0),FALSE))</f>
        <v>#N/A</v>
      </c>
      <c r="AF131" s="28" t="e">
        <f t="shared" si="27"/>
        <v>#N/A</v>
      </c>
      <c r="AG131" s="14"/>
      <c r="AH131" s="14" t="s">
        <v>61</v>
      </c>
      <c r="AI131" s="28" t="e">
        <f>IF(AND(COUNTIF(Z131:AD131,"DOBLE")&gt;=1,AH131="DOBLE",$B$20="2 LLAVES"),8,VLOOKUP(AH131,Datos!$K$6:$P$9,MATCH('ENUMERACION DE ALOJAMIENTOS'!$B131,Datos!$K$6:$P$6,0),FALSE))</f>
        <v>#N/A</v>
      </c>
      <c r="AJ131" s="28" t="e">
        <f t="shared" si="28"/>
        <v>#N/A</v>
      </c>
      <c r="AK131" s="14"/>
      <c r="AL131" s="14" t="s">
        <v>61</v>
      </c>
      <c r="AM131" s="28" t="e">
        <f>IF(AND(COUNTIF(Z131:AH131,"DOBLE")&gt;=1,AL131="DOBLE",$B$20="2 LLAVES"),8,VLOOKUP(AL131,Datos!$K$6:$P$9,MATCH('ENUMERACION DE ALOJAMIENTOS'!$B131,Datos!$K$6:$P$6,0),FALSE))</f>
        <v>#N/A</v>
      </c>
      <c r="AN131" s="28" t="e">
        <f t="shared" si="29"/>
        <v>#N/A</v>
      </c>
      <c r="AO131" s="14"/>
      <c r="AP131" s="14" t="s">
        <v>61</v>
      </c>
      <c r="AQ131" s="28" t="e">
        <f>IF(AND(COUNTIF(Z131:AL131,"DOBLE")&gt;=1,AP131="DOBLE",$B$20="2 LLAVES"),8,VLOOKUP(AP131,Datos!$K$6:$P$9,MATCH('ENUMERACION DE ALOJAMIENTOS'!$B131,Datos!$K$6:$P$6,0),FALSE))</f>
        <v>#N/A</v>
      </c>
      <c r="AR131" s="28" t="e">
        <f t="shared" si="30"/>
        <v>#N/A</v>
      </c>
      <c r="AS131" s="14"/>
      <c r="AT131" s="49">
        <f t="shared" si="31"/>
        <v>0</v>
      </c>
      <c r="AU131" s="33">
        <v>0</v>
      </c>
      <c r="AV131" s="28" t="e">
        <f>IF(((VLOOKUP($AV$19,Datos!$K$6:$P$9,MATCH('ENUMERACION DE ALOJAMIENTOS'!$B131,Datos!$K$6:$P$6,0),FALSE))*AT131)&lt;10,10,((VLOOKUP($AV$19,Datos!$K$6:$P$9,MATCH('ENUMERACION DE ALOJAMIENTOS'!$B131,Datos!$K$6:$P$6,0),FALSE))*AT131))</f>
        <v>#N/A</v>
      </c>
      <c r="AW131" s="28" t="e">
        <f>VLOOKUP($AW$19,Datos!$K$6:$P$10,MATCH('ENUMERACION DE ALOJAMIENTOS'!$B131,Datos!$K$6:$P$6,0),FALSE)</f>
        <v>#N/A</v>
      </c>
      <c r="AX131" s="28" t="str">
        <f t="shared" si="32"/>
        <v/>
      </c>
      <c r="AY131" s="28" t="str">
        <f t="shared" si="33"/>
        <v/>
      </c>
      <c r="AZ131" s="28">
        <f t="shared" si="34"/>
        <v>0</v>
      </c>
      <c r="BA131" s="51">
        <f t="shared" si="35"/>
        <v>0</v>
      </c>
      <c r="BB131" s="52" t="s">
        <v>65</v>
      </c>
      <c r="BC131" s="46" t="s">
        <v>4</v>
      </c>
      <c r="BD131" s="47" t="str">
        <f t="shared" si="36"/>
        <v/>
      </c>
      <c r="BE131" s="46" t="s">
        <v>4</v>
      </c>
      <c r="BF131" s="47" t="str">
        <f t="shared" si="37"/>
        <v/>
      </c>
      <c r="BG131" s="46" t="s">
        <v>4</v>
      </c>
      <c r="BH131" s="43" t="str">
        <f t="shared" si="38"/>
        <v>Seleccione Categoría</v>
      </c>
      <c r="BI131" s="43"/>
      <c r="BJ131" s="6" t="str">
        <f t="shared" si="39"/>
        <v/>
      </c>
    </row>
    <row r="132" spans="1:62" ht="30" x14ac:dyDescent="0.25">
      <c r="A132" s="13" t="s">
        <v>61</v>
      </c>
      <c r="B132" s="15" t="s">
        <v>62</v>
      </c>
      <c r="C132" s="9" t="s">
        <v>63</v>
      </c>
      <c r="D132" s="10" t="str">
        <f t="shared" si="40"/>
        <v>XX</v>
      </c>
      <c r="E132" s="13"/>
      <c r="F132" s="22" t="s">
        <v>64</v>
      </c>
      <c r="G132" s="24">
        <f>IFERROR(VLOOKUP('ENUMERACION DE ALOJAMIENTOS'!F132,Datos!$A$1:$B$47,2,FALSE),"")</f>
        <v>0</v>
      </c>
      <c r="H132" s="22"/>
      <c r="I132" s="26" t="str">
        <f>IFERROR(VLOOKUP('ENUMERACION DE ALOJAMIENTOS'!H132,Datos!$D$2:$F$1070,3,FALSE),"")</f>
        <v/>
      </c>
      <c r="J132" s="13"/>
      <c r="K132" s="14"/>
      <c r="L132" s="14"/>
      <c r="M132" s="14"/>
      <c r="N132" s="14"/>
      <c r="O132" s="14"/>
      <c r="P132" s="14"/>
      <c r="Q132" s="14"/>
      <c r="R132" s="28" t="str">
        <f t="shared" si="22"/>
        <v/>
      </c>
      <c r="S132" s="28" t="str">
        <f t="shared" si="23"/>
        <v/>
      </c>
      <c r="T132" s="14" t="s">
        <v>4</v>
      </c>
      <c r="U132" s="14"/>
      <c r="V132" s="14"/>
      <c r="W132" s="28" t="e">
        <f>VLOOKUP($W$18,Datos!$K$6:$P$11,MATCH('ENUMERACION DE ALOJAMIENTOS'!B132,Datos!$K$6:$P$6,0),FALSE)</f>
        <v>#N/A</v>
      </c>
      <c r="X132" s="28" t="e">
        <f t="shared" si="24"/>
        <v>#N/A</v>
      </c>
      <c r="Y132" s="28">
        <f t="shared" si="25"/>
        <v>0</v>
      </c>
      <c r="Z132" s="14" t="s">
        <v>61</v>
      </c>
      <c r="AA132" s="28" t="e">
        <f>VLOOKUP(Z132,Datos!$K$6:$P$9,MATCH('ENUMERACION DE ALOJAMIENTOS'!$B132,Datos!$K$6:$P$6,0),FALSE)</f>
        <v>#N/A</v>
      </c>
      <c r="AB132" s="28" t="e">
        <f t="shared" si="26"/>
        <v>#N/A</v>
      </c>
      <c r="AC132" s="14"/>
      <c r="AD132" s="14" t="s">
        <v>61</v>
      </c>
      <c r="AE132" s="28" t="e">
        <f>IF(AND(AD132="DOBLE",Z132="DOBLE",B132="2 LLAVES"),8,VLOOKUP(AD132,Datos!$K$6:$P$9,MATCH('ENUMERACION DE ALOJAMIENTOS'!$B132,Datos!$K$6:$P$6,0),FALSE))</f>
        <v>#N/A</v>
      </c>
      <c r="AF132" s="28" t="e">
        <f t="shared" si="27"/>
        <v>#N/A</v>
      </c>
      <c r="AG132" s="14"/>
      <c r="AH132" s="14" t="s">
        <v>61</v>
      </c>
      <c r="AI132" s="28" t="e">
        <f>IF(AND(COUNTIF(Z132:AD132,"DOBLE")&gt;=1,AH132="DOBLE",$B$20="2 LLAVES"),8,VLOOKUP(AH132,Datos!$K$6:$P$9,MATCH('ENUMERACION DE ALOJAMIENTOS'!$B132,Datos!$K$6:$P$6,0),FALSE))</f>
        <v>#N/A</v>
      </c>
      <c r="AJ132" s="28" t="e">
        <f t="shared" si="28"/>
        <v>#N/A</v>
      </c>
      <c r="AK132" s="14"/>
      <c r="AL132" s="14" t="s">
        <v>61</v>
      </c>
      <c r="AM132" s="28" t="e">
        <f>IF(AND(COUNTIF(Z132:AH132,"DOBLE")&gt;=1,AL132="DOBLE",$B$20="2 LLAVES"),8,VLOOKUP(AL132,Datos!$K$6:$P$9,MATCH('ENUMERACION DE ALOJAMIENTOS'!$B132,Datos!$K$6:$P$6,0),FALSE))</f>
        <v>#N/A</v>
      </c>
      <c r="AN132" s="28" t="e">
        <f t="shared" si="29"/>
        <v>#N/A</v>
      </c>
      <c r="AO132" s="14"/>
      <c r="AP132" s="14" t="s">
        <v>61</v>
      </c>
      <c r="AQ132" s="28" t="e">
        <f>IF(AND(COUNTIF(Z132:AL132,"DOBLE")&gt;=1,AP132="DOBLE",$B$20="2 LLAVES"),8,VLOOKUP(AP132,Datos!$K$6:$P$9,MATCH('ENUMERACION DE ALOJAMIENTOS'!$B132,Datos!$K$6:$P$6,0),FALSE))</f>
        <v>#N/A</v>
      </c>
      <c r="AR132" s="28" t="e">
        <f t="shared" si="30"/>
        <v>#N/A</v>
      </c>
      <c r="AS132" s="14"/>
      <c r="AT132" s="49">
        <f t="shared" si="31"/>
        <v>0</v>
      </c>
      <c r="AU132" s="33">
        <v>0</v>
      </c>
      <c r="AV132" s="28" t="e">
        <f>IF(((VLOOKUP($AV$19,Datos!$K$6:$P$9,MATCH('ENUMERACION DE ALOJAMIENTOS'!$B132,Datos!$K$6:$P$6,0),FALSE))*AT132)&lt;10,10,((VLOOKUP($AV$19,Datos!$K$6:$P$9,MATCH('ENUMERACION DE ALOJAMIENTOS'!$B132,Datos!$K$6:$P$6,0),FALSE))*AT132))</f>
        <v>#N/A</v>
      </c>
      <c r="AW132" s="28" t="e">
        <f>VLOOKUP($AW$19,Datos!$K$6:$P$10,MATCH('ENUMERACION DE ALOJAMIENTOS'!$B132,Datos!$K$6:$P$6,0),FALSE)</f>
        <v>#N/A</v>
      </c>
      <c r="AX132" s="28" t="str">
        <f t="shared" si="32"/>
        <v/>
      </c>
      <c r="AY132" s="28" t="str">
        <f t="shared" si="33"/>
        <v/>
      </c>
      <c r="AZ132" s="28">
        <f t="shared" si="34"/>
        <v>0</v>
      </c>
      <c r="BA132" s="51">
        <f t="shared" si="35"/>
        <v>0</v>
      </c>
      <c r="BB132" s="52" t="s">
        <v>65</v>
      </c>
      <c r="BC132" s="46" t="s">
        <v>4</v>
      </c>
      <c r="BD132" s="47" t="str">
        <f t="shared" si="36"/>
        <v/>
      </c>
      <c r="BE132" s="46" t="s">
        <v>4</v>
      </c>
      <c r="BF132" s="47" t="str">
        <f t="shared" si="37"/>
        <v/>
      </c>
      <c r="BG132" s="46" t="s">
        <v>4</v>
      </c>
      <c r="BH132" s="43" t="str">
        <f t="shared" si="38"/>
        <v>Seleccione Categoría</v>
      </c>
      <c r="BI132" s="43"/>
      <c r="BJ132" s="6" t="str">
        <f t="shared" si="39"/>
        <v/>
      </c>
    </row>
    <row r="133" spans="1:62" ht="30" x14ac:dyDescent="0.25">
      <c r="A133" s="13" t="s">
        <v>61</v>
      </c>
      <c r="B133" s="15" t="s">
        <v>62</v>
      </c>
      <c r="C133" s="9" t="s">
        <v>63</v>
      </c>
      <c r="D133" s="10" t="str">
        <f t="shared" si="40"/>
        <v>XX</v>
      </c>
      <c r="E133" s="13"/>
      <c r="F133" s="22" t="s">
        <v>64</v>
      </c>
      <c r="G133" s="24">
        <f>IFERROR(VLOOKUP('ENUMERACION DE ALOJAMIENTOS'!F133,Datos!$A$1:$B$47,2,FALSE),"")</f>
        <v>0</v>
      </c>
      <c r="H133" s="22"/>
      <c r="I133" s="26" t="str">
        <f>IFERROR(VLOOKUP('ENUMERACION DE ALOJAMIENTOS'!H133,Datos!$D$2:$F$1070,3,FALSE),"")</f>
        <v/>
      </c>
      <c r="J133" s="13"/>
      <c r="K133" s="14"/>
      <c r="L133" s="14"/>
      <c r="M133" s="14"/>
      <c r="N133" s="14"/>
      <c r="O133" s="14"/>
      <c r="P133" s="14"/>
      <c r="Q133" s="14"/>
      <c r="R133" s="28" t="str">
        <f t="shared" si="22"/>
        <v/>
      </c>
      <c r="S133" s="28" t="str">
        <f t="shared" si="23"/>
        <v/>
      </c>
      <c r="T133" s="14" t="s">
        <v>4</v>
      </c>
      <c r="U133" s="14"/>
      <c r="V133" s="14"/>
      <c r="W133" s="28" t="e">
        <f>VLOOKUP($W$18,Datos!$K$6:$P$11,MATCH('ENUMERACION DE ALOJAMIENTOS'!B133,Datos!$K$6:$P$6,0),FALSE)</f>
        <v>#N/A</v>
      </c>
      <c r="X133" s="28" t="e">
        <f t="shared" si="24"/>
        <v>#N/A</v>
      </c>
      <c r="Y133" s="28">
        <f t="shared" si="25"/>
        <v>0</v>
      </c>
      <c r="Z133" s="14" t="s">
        <v>61</v>
      </c>
      <c r="AA133" s="28" t="e">
        <f>VLOOKUP(Z133,Datos!$K$6:$P$9,MATCH('ENUMERACION DE ALOJAMIENTOS'!$B133,Datos!$K$6:$P$6,0),FALSE)</f>
        <v>#N/A</v>
      </c>
      <c r="AB133" s="28" t="e">
        <f t="shared" si="26"/>
        <v>#N/A</v>
      </c>
      <c r="AC133" s="14"/>
      <c r="AD133" s="14" t="s">
        <v>61</v>
      </c>
      <c r="AE133" s="28" t="e">
        <f>IF(AND(AD133="DOBLE",Z133="DOBLE",B133="2 LLAVES"),8,VLOOKUP(AD133,Datos!$K$6:$P$9,MATCH('ENUMERACION DE ALOJAMIENTOS'!$B133,Datos!$K$6:$P$6,0),FALSE))</f>
        <v>#N/A</v>
      </c>
      <c r="AF133" s="28" t="e">
        <f t="shared" si="27"/>
        <v>#N/A</v>
      </c>
      <c r="AG133" s="14"/>
      <c r="AH133" s="14" t="s">
        <v>61</v>
      </c>
      <c r="AI133" s="28" t="e">
        <f>IF(AND(COUNTIF(Z133:AD133,"DOBLE")&gt;=1,AH133="DOBLE",$B$20="2 LLAVES"),8,VLOOKUP(AH133,Datos!$K$6:$P$9,MATCH('ENUMERACION DE ALOJAMIENTOS'!$B133,Datos!$K$6:$P$6,0),FALSE))</f>
        <v>#N/A</v>
      </c>
      <c r="AJ133" s="28" t="e">
        <f t="shared" si="28"/>
        <v>#N/A</v>
      </c>
      <c r="AK133" s="14"/>
      <c r="AL133" s="14" t="s">
        <v>61</v>
      </c>
      <c r="AM133" s="28" t="e">
        <f>IF(AND(COUNTIF(Z133:AH133,"DOBLE")&gt;=1,AL133="DOBLE",$B$20="2 LLAVES"),8,VLOOKUP(AL133,Datos!$K$6:$P$9,MATCH('ENUMERACION DE ALOJAMIENTOS'!$B133,Datos!$K$6:$P$6,0),FALSE))</f>
        <v>#N/A</v>
      </c>
      <c r="AN133" s="28" t="e">
        <f t="shared" si="29"/>
        <v>#N/A</v>
      </c>
      <c r="AO133" s="14"/>
      <c r="AP133" s="14" t="s">
        <v>61</v>
      </c>
      <c r="AQ133" s="28" t="e">
        <f>IF(AND(COUNTIF(Z133:AL133,"DOBLE")&gt;=1,AP133="DOBLE",$B$20="2 LLAVES"),8,VLOOKUP(AP133,Datos!$K$6:$P$9,MATCH('ENUMERACION DE ALOJAMIENTOS'!$B133,Datos!$K$6:$P$6,0),FALSE))</f>
        <v>#N/A</v>
      </c>
      <c r="AR133" s="28" t="e">
        <f t="shared" si="30"/>
        <v>#N/A</v>
      </c>
      <c r="AS133" s="14"/>
      <c r="AT133" s="49">
        <f t="shared" si="31"/>
        <v>0</v>
      </c>
      <c r="AU133" s="33">
        <v>0</v>
      </c>
      <c r="AV133" s="28" t="e">
        <f>IF(((VLOOKUP($AV$19,Datos!$K$6:$P$9,MATCH('ENUMERACION DE ALOJAMIENTOS'!$B133,Datos!$K$6:$P$6,0),FALSE))*AT133)&lt;10,10,((VLOOKUP($AV$19,Datos!$K$6:$P$9,MATCH('ENUMERACION DE ALOJAMIENTOS'!$B133,Datos!$K$6:$P$6,0),FALSE))*AT133))</f>
        <v>#N/A</v>
      </c>
      <c r="AW133" s="28" t="e">
        <f>VLOOKUP($AW$19,Datos!$K$6:$P$10,MATCH('ENUMERACION DE ALOJAMIENTOS'!$B133,Datos!$K$6:$P$6,0),FALSE)</f>
        <v>#N/A</v>
      </c>
      <c r="AX133" s="28" t="str">
        <f t="shared" si="32"/>
        <v/>
      </c>
      <c r="AY133" s="28" t="str">
        <f t="shared" si="33"/>
        <v/>
      </c>
      <c r="AZ133" s="28">
        <f t="shared" si="34"/>
        <v>0</v>
      </c>
      <c r="BA133" s="51">
        <f t="shared" si="35"/>
        <v>0</v>
      </c>
      <c r="BB133" s="52" t="s">
        <v>65</v>
      </c>
      <c r="BC133" s="46" t="s">
        <v>4</v>
      </c>
      <c r="BD133" s="47" t="str">
        <f t="shared" si="36"/>
        <v/>
      </c>
      <c r="BE133" s="46" t="s">
        <v>4</v>
      </c>
      <c r="BF133" s="47" t="str">
        <f t="shared" si="37"/>
        <v/>
      </c>
      <c r="BG133" s="46" t="s">
        <v>4</v>
      </c>
      <c r="BH133" s="43" t="str">
        <f t="shared" si="38"/>
        <v>Seleccione Categoría</v>
      </c>
      <c r="BI133" s="43"/>
      <c r="BJ133" s="6" t="str">
        <f t="shared" si="39"/>
        <v/>
      </c>
    </row>
    <row r="134" spans="1:62" ht="30" x14ac:dyDescent="0.25">
      <c r="A134" s="13" t="s">
        <v>61</v>
      </c>
      <c r="B134" s="15" t="s">
        <v>62</v>
      </c>
      <c r="C134" s="9" t="s">
        <v>63</v>
      </c>
      <c r="D134" s="10" t="str">
        <f t="shared" si="40"/>
        <v>XX</v>
      </c>
      <c r="E134" s="13"/>
      <c r="F134" s="22" t="s">
        <v>64</v>
      </c>
      <c r="G134" s="24">
        <f>IFERROR(VLOOKUP('ENUMERACION DE ALOJAMIENTOS'!F134,Datos!$A$1:$B$47,2,FALSE),"")</f>
        <v>0</v>
      </c>
      <c r="H134" s="22"/>
      <c r="I134" s="26" t="str">
        <f>IFERROR(VLOOKUP('ENUMERACION DE ALOJAMIENTOS'!H134,Datos!$D$2:$F$1070,3,FALSE),"")</f>
        <v/>
      </c>
      <c r="J134" s="13"/>
      <c r="K134" s="14"/>
      <c r="L134" s="14"/>
      <c r="M134" s="14"/>
      <c r="N134" s="14"/>
      <c r="O134" s="14"/>
      <c r="P134" s="14"/>
      <c r="Q134" s="14"/>
      <c r="R134" s="28" t="str">
        <f t="shared" si="22"/>
        <v/>
      </c>
      <c r="S134" s="28" t="str">
        <f t="shared" si="23"/>
        <v/>
      </c>
      <c r="T134" s="14" t="s">
        <v>4</v>
      </c>
      <c r="U134" s="14"/>
      <c r="V134" s="14"/>
      <c r="W134" s="28" t="e">
        <f>VLOOKUP($W$18,Datos!$K$6:$P$11,MATCH('ENUMERACION DE ALOJAMIENTOS'!B134,Datos!$K$6:$P$6,0),FALSE)</f>
        <v>#N/A</v>
      </c>
      <c r="X134" s="28" t="e">
        <f t="shared" si="24"/>
        <v>#N/A</v>
      </c>
      <c r="Y134" s="28">
        <f t="shared" si="25"/>
        <v>0</v>
      </c>
      <c r="Z134" s="14" t="s">
        <v>61</v>
      </c>
      <c r="AA134" s="28" t="e">
        <f>VLOOKUP(Z134,Datos!$K$6:$P$9,MATCH('ENUMERACION DE ALOJAMIENTOS'!$B134,Datos!$K$6:$P$6,0),FALSE)</f>
        <v>#N/A</v>
      </c>
      <c r="AB134" s="28" t="e">
        <f t="shared" si="26"/>
        <v>#N/A</v>
      </c>
      <c r="AC134" s="14"/>
      <c r="AD134" s="14" t="s">
        <v>61</v>
      </c>
      <c r="AE134" s="28" t="e">
        <f>IF(AND(AD134="DOBLE",Z134="DOBLE",B134="2 LLAVES"),8,VLOOKUP(AD134,Datos!$K$6:$P$9,MATCH('ENUMERACION DE ALOJAMIENTOS'!$B134,Datos!$K$6:$P$6,0),FALSE))</f>
        <v>#N/A</v>
      </c>
      <c r="AF134" s="28" t="e">
        <f t="shared" si="27"/>
        <v>#N/A</v>
      </c>
      <c r="AG134" s="14"/>
      <c r="AH134" s="14" t="s">
        <v>61</v>
      </c>
      <c r="AI134" s="28" t="e">
        <f>IF(AND(COUNTIF(Z134:AD134,"DOBLE")&gt;=1,AH134="DOBLE",$B$20="2 LLAVES"),8,VLOOKUP(AH134,Datos!$K$6:$P$9,MATCH('ENUMERACION DE ALOJAMIENTOS'!$B134,Datos!$K$6:$P$6,0),FALSE))</f>
        <v>#N/A</v>
      </c>
      <c r="AJ134" s="28" t="e">
        <f t="shared" si="28"/>
        <v>#N/A</v>
      </c>
      <c r="AK134" s="14"/>
      <c r="AL134" s="14" t="s">
        <v>61</v>
      </c>
      <c r="AM134" s="28" t="e">
        <f>IF(AND(COUNTIF(Z134:AH134,"DOBLE")&gt;=1,AL134="DOBLE",$B$20="2 LLAVES"),8,VLOOKUP(AL134,Datos!$K$6:$P$9,MATCH('ENUMERACION DE ALOJAMIENTOS'!$B134,Datos!$K$6:$P$6,0),FALSE))</f>
        <v>#N/A</v>
      </c>
      <c r="AN134" s="28" t="e">
        <f t="shared" si="29"/>
        <v>#N/A</v>
      </c>
      <c r="AO134" s="14"/>
      <c r="AP134" s="14" t="s">
        <v>61</v>
      </c>
      <c r="AQ134" s="28" t="e">
        <f>IF(AND(COUNTIF(Z134:AL134,"DOBLE")&gt;=1,AP134="DOBLE",$B$20="2 LLAVES"),8,VLOOKUP(AP134,Datos!$K$6:$P$9,MATCH('ENUMERACION DE ALOJAMIENTOS'!$B134,Datos!$K$6:$P$6,0),FALSE))</f>
        <v>#N/A</v>
      </c>
      <c r="AR134" s="28" t="e">
        <f t="shared" si="30"/>
        <v>#N/A</v>
      </c>
      <c r="AS134" s="14"/>
      <c r="AT134" s="49">
        <f t="shared" si="31"/>
        <v>0</v>
      </c>
      <c r="AU134" s="33">
        <v>0</v>
      </c>
      <c r="AV134" s="28" t="e">
        <f>IF(((VLOOKUP($AV$19,Datos!$K$6:$P$9,MATCH('ENUMERACION DE ALOJAMIENTOS'!$B134,Datos!$K$6:$P$6,0),FALSE))*AT134)&lt;10,10,((VLOOKUP($AV$19,Datos!$K$6:$P$9,MATCH('ENUMERACION DE ALOJAMIENTOS'!$B134,Datos!$K$6:$P$6,0),FALSE))*AT134))</f>
        <v>#N/A</v>
      </c>
      <c r="AW134" s="28" t="e">
        <f>VLOOKUP($AW$19,Datos!$K$6:$P$10,MATCH('ENUMERACION DE ALOJAMIENTOS'!$B134,Datos!$K$6:$P$6,0),FALSE)</f>
        <v>#N/A</v>
      </c>
      <c r="AX134" s="28" t="str">
        <f t="shared" si="32"/>
        <v/>
      </c>
      <c r="AY134" s="28" t="str">
        <f t="shared" si="33"/>
        <v/>
      </c>
      <c r="AZ134" s="28">
        <f t="shared" si="34"/>
        <v>0</v>
      </c>
      <c r="BA134" s="51">
        <f t="shared" si="35"/>
        <v>0</v>
      </c>
      <c r="BB134" s="52" t="s">
        <v>65</v>
      </c>
      <c r="BC134" s="46" t="s">
        <v>4</v>
      </c>
      <c r="BD134" s="47" t="str">
        <f t="shared" si="36"/>
        <v/>
      </c>
      <c r="BE134" s="46" t="s">
        <v>4</v>
      </c>
      <c r="BF134" s="47" t="str">
        <f t="shared" si="37"/>
        <v/>
      </c>
      <c r="BG134" s="46" t="s">
        <v>4</v>
      </c>
      <c r="BH134" s="43" t="str">
        <f t="shared" si="38"/>
        <v>Seleccione Categoría</v>
      </c>
      <c r="BI134" s="43"/>
      <c r="BJ134" s="6" t="str">
        <f t="shared" si="39"/>
        <v/>
      </c>
    </row>
    <row r="135" spans="1:62" ht="30" x14ac:dyDescent="0.25">
      <c r="A135" s="13" t="s">
        <v>61</v>
      </c>
      <c r="B135" s="15" t="s">
        <v>62</v>
      </c>
      <c r="C135" s="9" t="s">
        <v>63</v>
      </c>
      <c r="D135" s="10" t="str">
        <f t="shared" si="40"/>
        <v>XX</v>
      </c>
      <c r="E135" s="13"/>
      <c r="F135" s="22" t="s">
        <v>64</v>
      </c>
      <c r="G135" s="24">
        <f>IFERROR(VLOOKUP('ENUMERACION DE ALOJAMIENTOS'!F135,Datos!$A$1:$B$47,2,FALSE),"")</f>
        <v>0</v>
      </c>
      <c r="H135" s="22"/>
      <c r="I135" s="26" t="str">
        <f>IFERROR(VLOOKUP('ENUMERACION DE ALOJAMIENTOS'!H135,Datos!$D$2:$F$1070,3,FALSE),"")</f>
        <v/>
      </c>
      <c r="J135" s="13"/>
      <c r="K135" s="14"/>
      <c r="L135" s="14"/>
      <c r="M135" s="14"/>
      <c r="N135" s="14"/>
      <c r="O135" s="14"/>
      <c r="P135" s="14"/>
      <c r="Q135" s="14"/>
      <c r="R135" s="28" t="str">
        <f t="shared" si="22"/>
        <v/>
      </c>
      <c r="S135" s="28" t="str">
        <f t="shared" si="23"/>
        <v/>
      </c>
      <c r="T135" s="14" t="s">
        <v>4</v>
      </c>
      <c r="U135" s="14"/>
      <c r="V135" s="14"/>
      <c r="W135" s="28" t="e">
        <f>VLOOKUP($W$18,Datos!$K$6:$P$11,MATCH('ENUMERACION DE ALOJAMIENTOS'!B135,Datos!$K$6:$P$6,0),FALSE)</f>
        <v>#N/A</v>
      </c>
      <c r="X135" s="28" t="e">
        <f t="shared" si="24"/>
        <v>#N/A</v>
      </c>
      <c r="Y135" s="28">
        <f t="shared" si="25"/>
        <v>0</v>
      </c>
      <c r="Z135" s="14" t="s">
        <v>61</v>
      </c>
      <c r="AA135" s="28" t="e">
        <f>VLOOKUP(Z135,Datos!$K$6:$P$9,MATCH('ENUMERACION DE ALOJAMIENTOS'!$B135,Datos!$K$6:$P$6,0),FALSE)</f>
        <v>#N/A</v>
      </c>
      <c r="AB135" s="28" t="e">
        <f t="shared" si="26"/>
        <v>#N/A</v>
      </c>
      <c r="AC135" s="14"/>
      <c r="AD135" s="14" t="s">
        <v>61</v>
      </c>
      <c r="AE135" s="28" t="e">
        <f>IF(AND(AD135="DOBLE",Z135="DOBLE",B135="2 LLAVES"),8,VLOOKUP(AD135,Datos!$K$6:$P$9,MATCH('ENUMERACION DE ALOJAMIENTOS'!$B135,Datos!$K$6:$P$6,0),FALSE))</f>
        <v>#N/A</v>
      </c>
      <c r="AF135" s="28" t="e">
        <f t="shared" si="27"/>
        <v>#N/A</v>
      </c>
      <c r="AG135" s="14"/>
      <c r="AH135" s="14" t="s">
        <v>61</v>
      </c>
      <c r="AI135" s="28" t="e">
        <f>IF(AND(COUNTIF(Z135:AD135,"DOBLE")&gt;=1,AH135="DOBLE",$B$20="2 LLAVES"),8,VLOOKUP(AH135,Datos!$K$6:$P$9,MATCH('ENUMERACION DE ALOJAMIENTOS'!$B135,Datos!$K$6:$P$6,0),FALSE))</f>
        <v>#N/A</v>
      </c>
      <c r="AJ135" s="28" t="e">
        <f t="shared" si="28"/>
        <v>#N/A</v>
      </c>
      <c r="AK135" s="14"/>
      <c r="AL135" s="14" t="s">
        <v>61</v>
      </c>
      <c r="AM135" s="28" t="e">
        <f>IF(AND(COUNTIF(Z135:AH135,"DOBLE")&gt;=1,AL135="DOBLE",$B$20="2 LLAVES"),8,VLOOKUP(AL135,Datos!$K$6:$P$9,MATCH('ENUMERACION DE ALOJAMIENTOS'!$B135,Datos!$K$6:$P$6,0),FALSE))</f>
        <v>#N/A</v>
      </c>
      <c r="AN135" s="28" t="e">
        <f t="shared" si="29"/>
        <v>#N/A</v>
      </c>
      <c r="AO135" s="14"/>
      <c r="AP135" s="14" t="s">
        <v>61</v>
      </c>
      <c r="AQ135" s="28" t="e">
        <f>IF(AND(COUNTIF(Z135:AL135,"DOBLE")&gt;=1,AP135="DOBLE",$B$20="2 LLAVES"),8,VLOOKUP(AP135,Datos!$K$6:$P$9,MATCH('ENUMERACION DE ALOJAMIENTOS'!$B135,Datos!$K$6:$P$6,0),FALSE))</f>
        <v>#N/A</v>
      </c>
      <c r="AR135" s="28" t="e">
        <f t="shared" si="30"/>
        <v>#N/A</v>
      </c>
      <c r="AS135" s="14"/>
      <c r="AT135" s="49">
        <f t="shared" si="31"/>
        <v>0</v>
      </c>
      <c r="AU135" s="33">
        <v>0</v>
      </c>
      <c r="AV135" s="28" t="e">
        <f>IF(((VLOOKUP($AV$19,Datos!$K$6:$P$9,MATCH('ENUMERACION DE ALOJAMIENTOS'!$B135,Datos!$K$6:$P$6,0),FALSE))*AT135)&lt;10,10,((VLOOKUP($AV$19,Datos!$K$6:$P$9,MATCH('ENUMERACION DE ALOJAMIENTOS'!$B135,Datos!$K$6:$P$6,0),FALSE))*AT135))</f>
        <v>#N/A</v>
      </c>
      <c r="AW135" s="28" t="e">
        <f>VLOOKUP($AW$19,Datos!$K$6:$P$10,MATCH('ENUMERACION DE ALOJAMIENTOS'!$B135,Datos!$K$6:$P$6,0),FALSE)</f>
        <v>#N/A</v>
      </c>
      <c r="AX135" s="28" t="str">
        <f t="shared" si="32"/>
        <v/>
      </c>
      <c r="AY135" s="28" t="str">
        <f t="shared" si="33"/>
        <v/>
      </c>
      <c r="AZ135" s="28">
        <f t="shared" si="34"/>
        <v>0</v>
      </c>
      <c r="BA135" s="51">
        <f t="shared" si="35"/>
        <v>0</v>
      </c>
      <c r="BB135" s="52" t="s">
        <v>65</v>
      </c>
      <c r="BC135" s="46" t="s">
        <v>4</v>
      </c>
      <c r="BD135" s="47" t="str">
        <f t="shared" si="36"/>
        <v/>
      </c>
      <c r="BE135" s="46" t="s">
        <v>4</v>
      </c>
      <c r="BF135" s="47" t="str">
        <f t="shared" si="37"/>
        <v/>
      </c>
      <c r="BG135" s="46" t="s">
        <v>4</v>
      </c>
      <c r="BH135" s="43" t="str">
        <f t="shared" si="38"/>
        <v>Seleccione Categoría</v>
      </c>
      <c r="BI135" s="43"/>
      <c r="BJ135" s="6" t="str">
        <f t="shared" si="39"/>
        <v/>
      </c>
    </row>
    <row r="136" spans="1:62" ht="30" x14ac:dyDescent="0.25">
      <c r="A136" s="13" t="s">
        <v>61</v>
      </c>
      <c r="B136" s="15" t="s">
        <v>62</v>
      </c>
      <c r="C136" s="9" t="s">
        <v>63</v>
      </c>
      <c r="D136" s="10" t="str">
        <f t="shared" si="40"/>
        <v>XX</v>
      </c>
      <c r="E136" s="13"/>
      <c r="F136" s="22" t="s">
        <v>64</v>
      </c>
      <c r="G136" s="24">
        <f>IFERROR(VLOOKUP('ENUMERACION DE ALOJAMIENTOS'!F136,Datos!$A$1:$B$47,2,FALSE),"")</f>
        <v>0</v>
      </c>
      <c r="H136" s="22"/>
      <c r="I136" s="26" t="str">
        <f>IFERROR(VLOOKUP('ENUMERACION DE ALOJAMIENTOS'!H136,Datos!$D$2:$F$1070,3,FALSE),"")</f>
        <v/>
      </c>
      <c r="J136" s="13"/>
      <c r="K136" s="14"/>
      <c r="L136" s="14"/>
      <c r="M136" s="14"/>
      <c r="N136" s="14"/>
      <c r="O136" s="14"/>
      <c r="P136" s="14"/>
      <c r="Q136" s="14"/>
      <c r="R136" s="28" t="str">
        <f t="shared" si="22"/>
        <v/>
      </c>
      <c r="S136" s="28" t="str">
        <f t="shared" si="23"/>
        <v/>
      </c>
      <c r="T136" s="14" t="s">
        <v>4</v>
      </c>
      <c r="U136" s="14"/>
      <c r="V136" s="14"/>
      <c r="W136" s="28" t="e">
        <f>VLOOKUP($W$18,Datos!$K$6:$P$11,MATCH('ENUMERACION DE ALOJAMIENTOS'!B136,Datos!$K$6:$P$6,0),FALSE)</f>
        <v>#N/A</v>
      </c>
      <c r="X136" s="28" t="e">
        <f t="shared" si="24"/>
        <v>#N/A</v>
      </c>
      <c r="Y136" s="28">
        <f t="shared" si="25"/>
        <v>0</v>
      </c>
      <c r="Z136" s="14" t="s">
        <v>61</v>
      </c>
      <c r="AA136" s="28" t="e">
        <f>VLOOKUP(Z136,Datos!$K$6:$P$9,MATCH('ENUMERACION DE ALOJAMIENTOS'!$B136,Datos!$K$6:$P$6,0),FALSE)</f>
        <v>#N/A</v>
      </c>
      <c r="AB136" s="28" t="e">
        <f t="shared" si="26"/>
        <v>#N/A</v>
      </c>
      <c r="AC136" s="14"/>
      <c r="AD136" s="14" t="s">
        <v>61</v>
      </c>
      <c r="AE136" s="28" t="e">
        <f>IF(AND(AD136="DOBLE",Z136="DOBLE",B136="2 LLAVES"),8,VLOOKUP(AD136,Datos!$K$6:$P$9,MATCH('ENUMERACION DE ALOJAMIENTOS'!$B136,Datos!$K$6:$P$6,0),FALSE))</f>
        <v>#N/A</v>
      </c>
      <c r="AF136" s="28" t="e">
        <f t="shared" si="27"/>
        <v>#N/A</v>
      </c>
      <c r="AG136" s="14"/>
      <c r="AH136" s="14" t="s">
        <v>61</v>
      </c>
      <c r="AI136" s="28" t="e">
        <f>IF(AND(COUNTIF(Z136:AD136,"DOBLE")&gt;=1,AH136="DOBLE",$B$20="2 LLAVES"),8,VLOOKUP(AH136,Datos!$K$6:$P$9,MATCH('ENUMERACION DE ALOJAMIENTOS'!$B136,Datos!$K$6:$P$6,0),FALSE))</f>
        <v>#N/A</v>
      </c>
      <c r="AJ136" s="28" t="e">
        <f t="shared" si="28"/>
        <v>#N/A</v>
      </c>
      <c r="AK136" s="14"/>
      <c r="AL136" s="14" t="s">
        <v>61</v>
      </c>
      <c r="AM136" s="28" t="e">
        <f>IF(AND(COUNTIF(Z136:AH136,"DOBLE")&gt;=1,AL136="DOBLE",$B$20="2 LLAVES"),8,VLOOKUP(AL136,Datos!$K$6:$P$9,MATCH('ENUMERACION DE ALOJAMIENTOS'!$B136,Datos!$K$6:$P$6,0),FALSE))</f>
        <v>#N/A</v>
      </c>
      <c r="AN136" s="28" t="e">
        <f t="shared" si="29"/>
        <v>#N/A</v>
      </c>
      <c r="AO136" s="14"/>
      <c r="AP136" s="14" t="s">
        <v>61</v>
      </c>
      <c r="AQ136" s="28" t="e">
        <f>IF(AND(COUNTIF(Z136:AL136,"DOBLE")&gt;=1,AP136="DOBLE",$B$20="2 LLAVES"),8,VLOOKUP(AP136,Datos!$K$6:$P$9,MATCH('ENUMERACION DE ALOJAMIENTOS'!$B136,Datos!$K$6:$P$6,0),FALSE))</f>
        <v>#N/A</v>
      </c>
      <c r="AR136" s="28" t="e">
        <f t="shared" si="30"/>
        <v>#N/A</v>
      </c>
      <c r="AS136" s="14"/>
      <c r="AT136" s="49">
        <f t="shared" si="31"/>
        <v>0</v>
      </c>
      <c r="AU136" s="33">
        <v>0</v>
      </c>
      <c r="AV136" s="28" t="e">
        <f>IF(((VLOOKUP($AV$19,Datos!$K$6:$P$9,MATCH('ENUMERACION DE ALOJAMIENTOS'!$B136,Datos!$K$6:$P$6,0),FALSE))*AT136)&lt;10,10,((VLOOKUP($AV$19,Datos!$K$6:$P$9,MATCH('ENUMERACION DE ALOJAMIENTOS'!$B136,Datos!$K$6:$P$6,0),FALSE))*AT136))</f>
        <v>#N/A</v>
      </c>
      <c r="AW136" s="28" t="e">
        <f>VLOOKUP($AW$19,Datos!$K$6:$P$10,MATCH('ENUMERACION DE ALOJAMIENTOS'!$B136,Datos!$K$6:$P$6,0),FALSE)</f>
        <v>#N/A</v>
      </c>
      <c r="AX136" s="28" t="str">
        <f t="shared" si="32"/>
        <v/>
      </c>
      <c r="AY136" s="28" t="str">
        <f t="shared" si="33"/>
        <v/>
      </c>
      <c r="AZ136" s="28">
        <f t="shared" si="34"/>
        <v>0</v>
      </c>
      <c r="BA136" s="51">
        <f t="shared" si="35"/>
        <v>0</v>
      </c>
      <c r="BB136" s="52" t="s">
        <v>65</v>
      </c>
      <c r="BC136" s="46" t="s">
        <v>4</v>
      </c>
      <c r="BD136" s="47" t="str">
        <f t="shared" si="36"/>
        <v/>
      </c>
      <c r="BE136" s="46" t="s">
        <v>4</v>
      </c>
      <c r="BF136" s="47" t="str">
        <f t="shared" si="37"/>
        <v/>
      </c>
      <c r="BG136" s="46" t="s">
        <v>4</v>
      </c>
      <c r="BH136" s="43" t="str">
        <f t="shared" si="38"/>
        <v>Seleccione Categoría</v>
      </c>
      <c r="BI136" s="43"/>
      <c r="BJ136" s="6" t="str">
        <f t="shared" si="39"/>
        <v/>
      </c>
    </row>
    <row r="137" spans="1:62" ht="30" x14ac:dyDescent="0.25">
      <c r="A137" s="13" t="s">
        <v>61</v>
      </c>
      <c r="B137" s="15" t="s">
        <v>62</v>
      </c>
      <c r="C137" s="9" t="s">
        <v>63</v>
      </c>
      <c r="D137" s="10" t="str">
        <f t="shared" si="40"/>
        <v>XX</v>
      </c>
      <c r="E137" s="13"/>
      <c r="F137" s="22" t="s">
        <v>64</v>
      </c>
      <c r="G137" s="24">
        <f>IFERROR(VLOOKUP('ENUMERACION DE ALOJAMIENTOS'!F137,Datos!$A$1:$B$47,2,FALSE),"")</f>
        <v>0</v>
      </c>
      <c r="H137" s="22"/>
      <c r="I137" s="26" t="str">
        <f>IFERROR(VLOOKUP('ENUMERACION DE ALOJAMIENTOS'!H137,Datos!$D$2:$F$1070,3,FALSE),"")</f>
        <v/>
      </c>
      <c r="J137" s="13"/>
      <c r="K137" s="14"/>
      <c r="L137" s="14"/>
      <c r="M137" s="14"/>
      <c r="N137" s="14"/>
      <c r="O137" s="14"/>
      <c r="P137" s="14"/>
      <c r="Q137" s="14"/>
      <c r="R137" s="28" t="str">
        <f t="shared" si="22"/>
        <v/>
      </c>
      <c r="S137" s="28" t="str">
        <f t="shared" si="23"/>
        <v/>
      </c>
      <c r="T137" s="14" t="s">
        <v>4</v>
      </c>
      <c r="U137" s="14"/>
      <c r="V137" s="14"/>
      <c r="W137" s="28" t="e">
        <f>VLOOKUP($W$18,Datos!$K$6:$P$11,MATCH('ENUMERACION DE ALOJAMIENTOS'!B137,Datos!$K$6:$P$6,0),FALSE)</f>
        <v>#N/A</v>
      </c>
      <c r="X137" s="28" t="e">
        <f t="shared" si="24"/>
        <v>#N/A</v>
      </c>
      <c r="Y137" s="28">
        <f t="shared" si="25"/>
        <v>0</v>
      </c>
      <c r="Z137" s="14" t="s">
        <v>61</v>
      </c>
      <c r="AA137" s="28" t="e">
        <f>VLOOKUP(Z137,Datos!$K$6:$P$9,MATCH('ENUMERACION DE ALOJAMIENTOS'!$B137,Datos!$K$6:$P$6,0),FALSE)</f>
        <v>#N/A</v>
      </c>
      <c r="AB137" s="28" t="e">
        <f t="shared" si="26"/>
        <v>#N/A</v>
      </c>
      <c r="AC137" s="14"/>
      <c r="AD137" s="14" t="s">
        <v>61</v>
      </c>
      <c r="AE137" s="28" t="e">
        <f>IF(AND(AD137="DOBLE",Z137="DOBLE",B137="2 LLAVES"),8,VLOOKUP(AD137,Datos!$K$6:$P$9,MATCH('ENUMERACION DE ALOJAMIENTOS'!$B137,Datos!$K$6:$P$6,0),FALSE))</f>
        <v>#N/A</v>
      </c>
      <c r="AF137" s="28" t="e">
        <f t="shared" si="27"/>
        <v>#N/A</v>
      </c>
      <c r="AG137" s="14"/>
      <c r="AH137" s="14" t="s">
        <v>61</v>
      </c>
      <c r="AI137" s="28" t="e">
        <f>IF(AND(COUNTIF(Z137:AD137,"DOBLE")&gt;=1,AH137="DOBLE",$B$20="2 LLAVES"),8,VLOOKUP(AH137,Datos!$K$6:$P$9,MATCH('ENUMERACION DE ALOJAMIENTOS'!$B137,Datos!$K$6:$P$6,0),FALSE))</f>
        <v>#N/A</v>
      </c>
      <c r="AJ137" s="28" t="e">
        <f t="shared" si="28"/>
        <v>#N/A</v>
      </c>
      <c r="AK137" s="14"/>
      <c r="AL137" s="14" t="s">
        <v>61</v>
      </c>
      <c r="AM137" s="28" t="e">
        <f>IF(AND(COUNTIF(Z137:AH137,"DOBLE")&gt;=1,AL137="DOBLE",$B$20="2 LLAVES"),8,VLOOKUP(AL137,Datos!$K$6:$P$9,MATCH('ENUMERACION DE ALOJAMIENTOS'!$B137,Datos!$K$6:$P$6,0),FALSE))</f>
        <v>#N/A</v>
      </c>
      <c r="AN137" s="28" t="e">
        <f t="shared" si="29"/>
        <v>#N/A</v>
      </c>
      <c r="AO137" s="14"/>
      <c r="AP137" s="14" t="s">
        <v>61</v>
      </c>
      <c r="AQ137" s="28" t="e">
        <f>IF(AND(COUNTIF(Z137:AL137,"DOBLE")&gt;=1,AP137="DOBLE",$B$20="2 LLAVES"),8,VLOOKUP(AP137,Datos!$K$6:$P$9,MATCH('ENUMERACION DE ALOJAMIENTOS'!$B137,Datos!$K$6:$P$6,0),FALSE))</f>
        <v>#N/A</v>
      </c>
      <c r="AR137" s="28" t="e">
        <f t="shared" si="30"/>
        <v>#N/A</v>
      </c>
      <c r="AS137" s="14"/>
      <c r="AT137" s="49">
        <f t="shared" si="31"/>
        <v>0</v>
      </c>
      <c r="AU137" s="33">
        <v>0</v>
      </c>
      <c r="AV137" s="28" t="e">
        <f>IF(((VLOOKUP($AV$19,Datos!$K$6:$P$9,MATCH('ENUMERACION DE ALOJAMIENTOS'!$B137,Datos!$K$6:$P$6,0),FALSE))*AT137)&lt;10,10,((VLOOKUP($AV$19,Datos!$K$6:$P$9,MATCH('ENUMERACION DE ALOJAMIENTOS'!$B137,Datos!$K$6:$P$6,0),FALSE))*AT137))</f>
        <v>#N/A</v>
      </c>
      <c r="AW137" s="28" t="e">
        <f>VLOOKUP($AW$19,Datos!$K$6:$P$10,MATCH('ENUMERACION DE ALOJAMIENTOS'!$B137,Datos!$K$6:$P$6,0),FALSE)</f>
        <v>#N/A</v>
      </c>
      <c r="AX137" s="28" t="str">
        <f t="shared" si="32"/>
        <v/>
      </c>
      <c r="AY137" s="28" t="str">
        <f t="shared" si="33"/>
        <v/>
      </c>
      <c r="AZ137" s="28">
        <f t="shared" si="34"/>
        <v>0</v>
      </c>
      <c r="BA137" s="51">
        <f t="shared" si="35"/>
        <v>0</v>
      </c>
      <c r="BB137" s="52" t="s">
        <v>65</v>
      </c>
      <c r="BC137" s="46" t="s">
        <v>4</v>
      </c>
      <c r="BD137" s="47" t="str">
        <f t="shared" si="36"/>
        <v/>
      </c>
      <c r="BE137" s="46" t="s">
        <v>4</v>
      </c>
      <c r="BF137" s="47" t="str">
        <f t="shared" si="37"/>
        <v/>
      </c>
      <c r="BG137" s="46" t="s">
        <v>4</v>
      </c>
      <c r="BH137" s="43" t="str">
        <f t="shared" si="38"/>
        <v>Seleccione Categoría</v>
      </c>
      <c r="BI137" s="43"/>
      <c r="BJ137" s="6" t="str">
        <f t="shared" si="39"/>
        <v/>
      </c>
    </row>
    <row r="138" spans="1:62" ht="30" x14ac:dyDescent="0.25">
      <c r="A138" s="13" t="s">
        <v>61</v>
      </c>
      <c r="B138" s="15" t="s">
        <v>62</v>
      </c>
      <c r="C138" s="9" t="s">
        <v>63</v>
      </c>
      <c r="D138" s="10" t="str">
        <f t="shared" si="40"/>
        <v>XX</v>
      </c>
      <c r="E138" s="13"/>
      <c r="F138" s="22" t="s">
        <v>64</v>
      </c>
      <c r="G138" s="24">
        <f>IFERROR(VLOOKUP('ENUMERACION DE ALOJAMIENTOS'!F138,Datos!$A$1:$B$47,2,FALSE),"")</f>
        <v>0</v>
      </c>
      <c r="H138" s="22"/>
      <c r="I138" s="26" t="str">
        <f>IFERROR(VLOOKUP('ENUMERACION DE ALOJAMIENTOS'!H138,Datos!$D$2:$F$1070,3,FALSE),"")</f>
        <v/>
      </c>
      <c r="J138" s="13"/>
      <c r="K138" s="14"/>
      <c r="L138" s="14"/>
      <c r="M138" s="14"/>
      <c r="N138" s="14"/>
      <c r="O138" s="14"/>
      <c r="P138" s="14"/>
      <c r="Q138" s="14"/>
      <c r="R138" s="28" t="str">
        <f t="shared" si="22"/>
        <v/>
      </c>
      <c r="S138" s="28" t="str">
        <f t="shared" si="23"/>
        <v/>
      </c>
      <c r="T138" s="14" t="s">
        <v>4</v>
      </c>
      <c r="U138" s="14"/>
      <c r="V138" s="14"/>
      <c r="W138" s="28" t="e">
        <f>VLOOKUP($W$18,Datos!$K$6:$P$11,MATCH('ENUMERACION DE ALOJAMIENTOS'!B138,Datos!$K$6:$P$6,0),FALSE)</f>
        <v>#N/A</v>
      </c>
      <c r="X138" s="28" t="e">
        <f t="shared" si="24"/>
        <v>#N/A</v>
      </c>
      <c r="Y138" s="28">
        <f t="shared" si="25"/>
        <v>0</v>
      </c>
      <c r="Z138" s="14" t="s">
        <v>61</v>
      </c>
      <c r="AA138" s="28" t="e">
        <f>VLOOKUP(Z138,Datos!$K$6:$P$9,MATCH('ENUMERACION DE ALOJAMIENTOS'!$B138,Datos!$K$6:$P$6,0),FALSE)</f>
        <v>#N/A</v>
      </c>
      <c r="AB138" s="28" t="e">
        <f t="shared" si="26"/>
        <v>#N/A</v>
      </c>
      <c r="AC138" s="14"/>
      <c r="AD138" s="14" t="s">
        <v>61</v>
      </c>
      <c r="AE138" s="28" t="e">
        <f>IF(AND(AD138="DOBLE",Z138="DOBLE",B138="2 LLAVES"),8,VLOOKUP(AD138,Datos!$K$6:$P$9,MATCH('ENUMERACION DE ALOJAMIENTOS'!$B138,Datos!$K$6:$P$6,0),FALSE))</f>
        <v>#N/A</v>
      </c>
      <c r="AF138" s="28" t="e">
        <f t="shared" si="27"/>
        <v>#N/A</v>
      </c>
      <c r="AG138" s="14"/>
      <c r="AH138" s="14" t="s">
        <v>61</v>
      </c>
      <c r="AI138" s="28" t="e">
        <f>IF(AND(COUNTIF(Z138:AD138,"DOBLE")&gt;=1,AH138="DOBLE",$B$20="2 LLAVES"),8,VLOOKUP(AH138,Datos!$K$6:$P$9,MATCH('ENUMERACION DE ALOJAMIENTOS'!$B138,Datos!$K$6:$P$6,0),FALSE))</f>
        <v>#N/A</v>
      </c>
      <c r="AJ138" s="28" t="e">
        <f t="shared" si="28"/>
        <v>#N/A</v>
      </c>
      <c r="AK138" s="14"/>
      <c r="AL138" s="14" t="s">
        <v>61</v>
      </c>
      <c r="AM138" s="28" t="e">
        <f>IF(AND(COUNTIF(Z138:AH138,"DOBLE")&gt;=1,AL138="DOBLE",$B$20="2 LLAVES"),8,VLOOKUP(AL138,Datos!$K$6:$P$9,MATCH('ENUMERACION DE ALOJAMIENTOS'!$B138,Datos!$K$6:$P$6,0),FALSE))</f>
        <v>#N/A</v>
      </c>
      <c r="AN138" s="28" t="e">
        <f t="shared" si="29"/>
        <v>#N/A</v>
      </c>
      <c r="AO138" s="14"/>
      <c r="AP138" s="14" t="s">
        <v>61</v>
      </c>
      <c r="AQ138" s="28" t="e">
        <f>IF(AND(COUNTIF(Z138:AL138,"DOBLE")&gt;=1,AP138="DOBLE",$B$20="2 LLAVES"),8,VLOOKUP(AP138,Datos!$K$6:$P$9,MATCH('ENUMERACION DE ALOJAMIENTOS'!$B138,Datos!$K$6:$P$6,0),FALSE))</f>
        <v>#N/A</v>
      </c>
      <c r="AR138" s="28" t="e">
        <f t="shared" si="30"/>
        <v>#N/A</v>
      </c>
      <c r="AS138" s="14"/>
      <c r="AT138" s="49">
        <f t="shared" si="31"/>
        <v>0</v>
      </c>
      <c r="AU138" s="33">
        <v>0</v>
      </c>
      <c r="AV138" s="28" t="e">
        <f>IF(((VLOOKUP($AV$19,Datos!$K$6:$P$9,MATCH('ENUMERACION DE ALOJAMIENTOS'!$B138,Datos!$K$6:$P$6,0),FALSE))*AT138)&lt;10,10,((VLOOKUP($AV$19,Datos!$K$6:$P$9,MATCH('ENUMERACION DE ALOJAMIENTOS'!$B138,Datos!$K$6:$P$6,0),FALSE))*AT138))</f>
        <v>#N/A</v>
      </c>
      <c r="AW138" s="28" t="e">
        <f>VLOOKUP($AW$19,Datos!$K$6:$P$10,MATCH('ENUMERACION DE ALOJAMIENTOS'!$B138,Datos!$K$6:$P$6,0),FALSE)</f>
        <v>#N/A</v>
      </c>
      <c r="AX138" s="28" t="str">
        <f t="shared" si="32"/>
        <v/>
      </c>
      <c r="AY138" s="28" t="str">
        <f t="shared" si="33"/>
        <v/>
      </c>
      <c r="AZ138" s="28">
        <f t="shared" si="34"/>
        <v>0</v>
      </c>
      <c r="BA138" s="51">
        <f t="shared" si="35"/>
        <v>0</v>
      </c>
      <c r="BB138" s="52" t="s">
        <v>65</v>
      </c>
      <c r="BC138" s="46" t="s">
        <v>4</v>
      </c>
      <c r="BD138" s="47" t="str">
        <f t="shared" si="36"/>
        <v/>
      </c>
      <c r="BE138" s="46" t="s">
        <v>4</v>
      </c>
      <c r="BF138" s="47" t="str">
        <f t="shared" si="37"/>
        <v/>
      </c>
      <c r="BG138" s="46" t="s">
        <v>4</v>
      </c>
      <c r="BH138" s="43" t="str">
        <f t="shared" si="38"/>
        <v>Seleccione Categoría</v>
      </c>
      <c r="BI138" s="43"/>
      <c r="BJ138" s="6" t="str">
        <f t="shared" si="39"/>
        <v/>
      </c>
    </row>
    <row r="139" spans="1:62" ht="30" x14ac:dyDescent="0.25">
      <c r="A139" s="13" t="s">
        <v>61</v>
      </c>
      <c r="B139" s="15" t="s">
        <v>62</v>
      </c>
      <c r="C139" s="9" t="s">
        <v>63</v>
      </c>
      <c r="D139" s="10" t="str">
        <f t="shared" si="40"/>
        <v>XX</v>
      </c>
      <c r="E139" s="13"/>
      <c r="F139" s="22" t="s">
        <v>64</v>
      </c>
      <c r="G139" s="24">
        <f>IFERROR(VLOOKUP('ENUMERACION DE ALOJAMIENTOS'!F139,Datos!$A$1:$B$47,2,FALSE),"")</f>
        <v>0</v>
      </c>
      <c r="H139" s="22"/>
      <c r="I139" s="26" t="str">
        <f>IFERROR(VLOOKUP('ENUMERACION DE ALOJAMIENTOS'!H139,Datos!$D$2:$F$1070,3,FALSE),"")</f>
        <v/>
      </c>
      <c r="J139" s="13"/>
      <c r="K139" s="14"/>
      <c r="L139" s="14"/>
      <c r="M139" s="14"/>
      <c r="N139" s="14"/>
      <c r="O139" s="14"/>
      <c r="P139" s="14"/>
      <c r="Q139" s="14"/>
      <c r="R139" s="28" t="str">
        <f t="shared" si="22"/>
        <v/>
      </c>
      <c r="S139" s="28" t="str">
        <f t="shared" si="23"/>
        <v/>
      </c>
      <c r="T139" s="14" t="s">
        <v>4</v>
      </c>
      <c r="U139" s="14"/>
      <c r="V139" s="14"/>
      <c r="W139" s="28" t="e">
        <f>VLOOKUP($W$18,Datos!$K$6:$P$11,MATCH('ENUMERACION DE ALOJAMIENTOS'!B139,Datos!$K$6:$P$6,0),FALSE)</f>
        <v>#N/A</v>
      </c>
      <c r="X139" s="28" t="e">
        <f t="shared" si="24"/>
        <v>#N/A</v>
      </c>
      <c r="Y139" s="28">
        <f t="shared" si="25"/>
        <v>0</v>
      </c>
      <c r="Z139" s="14" t="s">
        <v>61</v>
      </c>
      <c r="AA139" s="28" t="e">
        <f>VLOOKUP(Z139,Datos!$K$6:$P$9,MATCH('ENUMERACION DE ALOJAMIENTOS'!$B139,Datos!$K$6:$P$6,0),FALSE)</f>
        <v>#N/A</v>
      </c>
      <c r="AB139" s="28" t="e">
        <f t="shared" si="26"/>
        <v>#N/A</v>
      </c>
      <c r="AC139" s="14"/>
      <c r="AD139" s="14" t="s">
        <v>61</v>
      </c>
      <c r="AE139" s="28" t="e">
        <f>IF(AND(AD139="DOBLE",Z139="DOBLE",B139="2 LLAVES"),8,VLOOKUP(AD139,Datos!$K$6:$P$9,MATCH('ENUMERACION DE ALOJAMIENTOS'!$B139,Datos!$K$6:$P$6,0),FALSE))</f>
        <v>#N/A</v>
      </c>
      <c r="AF139" s="28" t="e">
        <f t="shared" si="27"/>
        <v>#N/A</v>
      </c>
      <c r="AG139" s="14"/>
      <c r="AH139" s="14" t="s">
        <v>61</v>
      </c>
      <c r="AI139" s="28" t="e">
        <f>IF(AND(COUNTIF(Z139:AD139,"DOBLE")&gt;=1,AH139="DOBLE",$B$20="2 LLAVES"),8,VLOOKUP(AH139,Datos!$K$6:$P$9,MATCH('ENUMERACION DE ALOJAMIENTOS'!$B139,Datos!$K$6:$P$6,0),FALSE))</f>
        <v>#N/A</v>
      </c>
      <c r="AJ139" s="28" t="e">
        <f t="shared" si="28"/>
        <v>#N/A</v>
      </c>
      <c r="AK139" s="14"/>
      <c r="AL139" s="14" t="s">
        <v>61</v>
      </c>
      <c r="AM139" s="28" t="e">
        <f>IF(AND(COUNTIF(Z139:AH139,"DOBLE")&gt;=1,AL139="DOBLE",$B$20="2 LLAVES"),8,VLOOKUP(AL139,Datos!$K$6:$P$9,MATCH('ENUMERACION DE ALOJAMIENTOS'!$B139,Datos!$K$6:$P$6,0),FALSE))</f>
        <v>#N/A</v>
      </c>
      <c r="AN139" s="28" t="e">
        <f t="shared" si="29"/>
        <v>#N/A</v>
      </c>
      <c r="AO139" s="14"/>
      <c r="AP139" s="14" t="s">
        <v>61</v>
      </c>
      <c r="AQ139" s="28" t="e">
        <f>IF(AND(COUNTIF(Z139:AL139,"DOBLE")&gt;=1,AP139="DOBLE",$B$20="2 LLAVES"),8,VLOOKUP(AP139,Datos!$K$6:$P$9,MATCH('ENUMERACION DE ALOJAMIENTOS'!$B139,Datos!$K$6:$P$6,0),FALSE))</f>
        <v>#N/A</v>
      </c>
      <c r="AR139" s="28" t="e">
        <f t="shared" si="30"/>
        <v>#N/A</v>
      </c>
      <c r="AS139" s="14"/>
      <c r="AT139" s="49">
        <f t="shared" si="31"/>
        <v>0</v>
      </c>
      <c r="AU139" s="33">
        <v>0</v>
      </c>
      <c r="AV139" s="28" t="e">
        <f>IF(((VLOOKUP($AV$19,Datos!$K$6:$P$9,MATCH('ENUMERACION DE ALOJAMIENTOS'!$B139,Datos!$K$6:$P$6,0),FALSE))*AT139)&lt;10,10,((VLOOKUP($AV$19,Datos!$K$6:$P$9,MATCH('ENUMERACION DE ALOJAMIENTOS'!$B139,Datos!$K$6:$P$6,0),FALSE))*AT139))</f>
        <v>#N/A</v>
      </c>
      <c r="AW139" s="28" t="e">
        <f>VLOOKUP($AW$19,Datos!$K$6:$P$10,MATCH('ENUMERACION DE ALOJAMIENTOS'!$B139,Datos!$K$6:$P$6,0),FALSE)</f>
        <v>#N/A</v>
      </c>
      <c r="AX139" s="28" t="str">
        <f t="shared" si="32"/>
        <v/>
      </c>
      <c r="AY139" s="28" t="str">
        <f t="shared" si="33"/>
        <v/>
      </c>
      <c r="AZ139" s="28">
        <f t="shared" si="34"/>
        <v>0</v>
      </c>
      <c r="BA139" s="51">
        <f t="shared" si="35"/>
        <v>0</v>
      </c>
      <c r="BB139" s="52" t="s">
        <v>65</v>
      </c>
      <c r="BC139" s="46" t="s">
        <v>4</v>
      </c>
      <c r="BD139" s="47" t="str">
        <f t="shared" si="36"/>
        <v/>
      </c>
      <c r="BE139" s="46" t="s">
        <v>4</v>
      </c>
      <c r="BF139" s="47" t="str">
        <f t="shared" si="37"/>
        <v/>
      </c>
      <c r="BG139" s="46" t="s">
        <v>4</v>
      </c>
      <c r="BH139" s="43" t="str">
        <f t="shared" si="38"/>
        <v>Seleccione Categoría</v>
      </c>
      <c r="BI139" s="43"/>
      <c r="BJ139" s="6" t="str">
        <f t="shared" si="39"/>
        <v/>
      </c>
    </row>
    <row r="140" spans="1:62" ht="30" x14ac:dyDescent="0.25">
      <c r="A140" s="13" t="s">
        <v>61</v>
      </c>
      <c r="B140" s="15" t="s">
        <v>62</v>
      </c>
      <c r="C140" s="9" t="s">
        <v>63</v>
      </c>
      <c r="D140" s="10" t="str">
        <f t="shared" si="40"/>
        <v>XX</v>
      </c>
      <c r="E140" s="13"/>
      <c r="F140" s="22" t="s">
        <v>64</v>
      </c>
      <c r="G140" s="24">
        <f>IFERROR(VLOOKUP('ENUMERACION DE ALOJAMIENTOS'!F140,Datos!$A$1:$B$47,2,FALSE),"")</f>
        <v>0</v>
      </c>
      <c r="H140" s="22"/>
      <c r="I140" s="26" t="str">
        <f>IFERROR(VLOOKUP('ENUMERACION DE ALOJAMIENTOS'!H140,Datos!$D$2:$F$1070,3,FALSE),"")</f>
        <v/>
      </c>
      <c r="J140" s="13"/>
      <c r="K140" s="14"/>
      <c r="L140" s="14"/>
      <c r="M140" s="14"/>
      <c r="N140" s="14"/>
      <c r="O140" s="14"/>
      <c r="P140" s="14"/>
      <c r="Q140" s="14"/>
      <c r="R140" s="28" t="str">
        <f t="shared" si="22"/>
        <v/>
      </c>
      <c r="S140" s="28" t="str">
        <f t="shared" si="23"/>
        <v/>
      </c>
      <c r="T140" s="14" t="s">
        <v>4</v>
      </c>
      <c r="U140" s="14"/>
      <c r="V140" s="14"/>
      <c r="W140" s="28" t="e">
        <f>VLOOKUP($W$18,Datos!$K$6:$P$11,MATCH('ENUMERACION DE ALOJAMIENTOS'!B140,Datos!$K$6:$P$6,0),FALSE)</f>
        <v>#N/A</v>
      </c>
      <c r="X140" s="28" t="e">
        <f t="shared" si="24"/>
        <v>#N/A</v>
      </c>
      <c r="Y140" s="28">
        <f t="shared" si="25"/>
        <v>0</v>
      </c>
      <c r="Z140" s="14" t="s">
        <v>61</v>
      </c>
      <c r="AA140" s="28" t="e">
        <f>VLOOKUP(Z140,Datos!$K$6:$P$9,MATCH('ENUMERACION DE ALOJAMIENTOS'!$B140,Datos!$K$6:$P$6,0),FALSE)</f>
        <v>#N/A</v>
      </c>
      <c r="AB140" s="28" t="e">
        <f t="shared" si="26"/>
        <v>#N/A</v>
      </c>
      <c r="AC140" s="14"/>
      <c r="AD140" s="14" t="s">
        <v>61</v>
      </c>
      <c r="AE140" s="28" t="e">
        <f>IF(AND(AD140="DOBLE",Z140="DOBLE",B140="2 LLAVES"),8,VLOOKUP(AD140,Datos!$K$6:$P$9,MATCH('ENUMERACION DE ALOJAMIENTOS'!$B140,Datos!$K$6:$P$6,0),FALSE))</f>
        <v>#N/A</v>
      </c>
      <c r="AF140" s="28" t="e">
        <f t="shared" si="27"/>
        <v>#N/A</v>
      </c>
      <c r="AG140" s="14"/>
      <c r="AH140" s="14" t="s">
        <v>61</v>
      </c>
      <c r="AI140" s="28" t="e">
        <f>IF(AND(COUNTIF(Z140:AD140,"DOBLE")&gt;=1,AH140="DOBLE",$B$20="2 LLAVES"),8,VLOOKUP(AH140,Datos!$K$6:$P$9,MATCH('ENUMERACION DE ALOJAMIENTOS'!$B140,Datos!$K$6:$P$6,0),FALSE))</f>
        <v>#N/A</v>
      </c>
      <c r="AJ140" s="28" t="e">
        <f t="shared" si="28"/>
        <v>#N/A</v>
      </c>
      <c r="AK140" s="14"/>
      <c r="AL140" s="14" t="s">
        <v>61</v>
      </c>
      <c r="AM140" s="28" t="e">
        <f>IF(AND(COUNTIF(Z140:AH140,"DOBLE")&gt;=1,AL140="DOBLE",$B$20="2 LLAVES"),8,VLOOKUP(AL140,Datos!$K$6:$P$9,MATCH('ENUMERACION DE ALOJAMIENTOS'!$B140,Datos!$K$6:$P$6,0),FALSE))</f>
        <v>#N/A</v>
      </c>
      <c r="AN140" s="28" t="e">
        <f t="shared" si="29"/>
        <v>#N/A</v>
      </c>
      <c r="AO140" s="14"/>
      <c r="AP140" s="14" t="s">
        <v>61</v>
      </c>
      <c r="AQ140" s="28" t="e">
        <f>IF(AND(COUNTIF(Z140:AL140,"DOBLE")&gt;=1,AP140="DOBLE",$B$20="2 LLAVES"),8,VLOOKUP(AP140,Datos!$K$6:$P$9,MATCH('ENUMERACION DE ALOJAMIENTOS'!$B140,Datos!$K$6:$P$6,0),FALSE))</f>
        <v>#N/A</v>
      </c>
      <c r="AR140" s="28" t="e">
        <f t="shared" si="30"/>
        <v>#N/A</v>
      </c>
      <c r="AS140" s="14"/>
      <c r="AT140" s="49">
        <f t="shared" si="31"/>
        <v>0</v>
      </c>
      <c r="AU140" s="33">
        <v>0</v>
      </c>
      <c r="AV140" s="28" t="e">
        <f>IF(((VLOOKUP($AV$19,Datos!$K$6:$P$9,MATCH('ENUMERACION DE ALOJAMIENTOS'!$B140,Datos!$K$6:$P$6,0),FALSE))*AT140)&lt;10,10,((VLOOKUP($AV$19,Datos!$K$6:$P$9,MATCH('ENUMERACION DE ALOJAMIENTOS'!$B140,Datos!$K$6:$P$6,0),FALSE))*AT140))</f>
        <v>#N/A</v>
      </c>
      <c r="AW140" s="28" t="e">
        <f>VLOOKUP($AW$19,Datos!$K$6:$P$10,MATCH('ENUMERACION DE ALOJAMIENTOS'!$B140,Datos!$K$6:$P$6,0),FALSE)</f>
        <v>#N/A</v>
      </c>
      <c r="AX140" s="28" t="str">
        <f t="shared" si="32"/>
        <v/>
      </c>
      <c r="AY140" s="28" t="str">
        <f t="shared" si="33"/>
        <v/>
      </c>
      <c r="AZ140" s="28">
        <f t="shared" si="34"/>
        <v>0</v>
      </c>
      <c r="BA140" s="51">
        <f t="shared" si="35"/>
        <v>0</v>
      </c>
      <c r="BB140" s="52" t="s">
        <v>65</v>
      </c>
      <c r="BC140" s="46" t="s">
        <v>4</v>
      </c>
      <c r="BD140" s="47" t="str">
        <f t="shared" si="36"/>
        <v/>
      </c>
      <c r="BE140" s="46" t="s">
        <v>4</v>
      </c>
      <c r="BF140" s="47" t="str">
        <f t="shared" si="37"/>
        <v/>
      </c>
      <c r="BG140" s="46" t="s">
        <v>4</v>
      </c>
      <c r="BH140" s="43" t="str">
        <f t="shared" si="38"/>
        <v>Seleccione Categoría</v>
      </c>
      <c r="BI140" s="43"/>
      <c r="BJ140" s="6" t="str">
        <f t="shared" si="39"/>
        <v/>
      </c>
    </row>
    <row r="141" spans="1:62" ht="30" x14ac:dyDescent="0.25">
      <c r="A141" s="13" t="s">
        <v>61</v>
      </c>
      <c r="B141" s="15" t="s">
        <v>62</v>
      </c>
      <c r="C141" s="9" t="s">
        <v>63</v>
      </c>
      <c r="D141" s="10" t="str">
        <f t="shared" si="40"/>
        <v>XX</v>
      </c>
      <c r="E141" s="13"/>
      <c r="F141" s="22" t="s">
        <v>64</v>
      </c>
      <c r="G141" s="24">
        <f>IFERROR(VLOOKUP('ENUMERACION DE ALOJAMIENTOS'!F141,Datos!$A$1:$B$47,2,FALSE),"")</f>
        <v>0</v>
      </c>
      <c r="H141" s="22"/>
      <c r="I141" s="26" t="str">
        <f>IFERROR(VLOOKUP('ENUMERACION DE ALOJAMIENTOS'!H141,Datos!$D$2:$F$1070,3,FALSE),"")</f>
        <v/>
      </c>
      <c r="J141" s="13"/>
      <c r="K141" s="14"/>
      <c r="L141" s="14"/>
      <c r="M141" s="14"/>
      <c r="N141" s="14"/>
      <c r="O141" s="14"/>
      <c r="P141" s="14"/>
      <c r="Q141" s="14"/>
      <c r="R141" s="28" t="str">
        <f t="shared" si="22"/>
        <v/>
      </c>
      <c r="S141" s="28" t="str">
        <f t="shared" si="23"/>
        <v/>
      </c>
      <c r="T141" s="14" t="s">
        <v>4</v>
      </c>
      <c r="U141" s="14"/>
      <c r="V141" s="14"/>
      <c r="W141" s="28" t="e">
        <f>VLOOKUP($W$18,Datos!$K$6:$P$11,MATCH('ENUMERACION DE ALOJAMIENTOS'!B141,Datos!$K$6:$P$6,0),FALSE)</f>
        <v>#N/A</v>
      </c>
      <c r="X141" s="28" t="e">
        <f t="shared" si="24"/>
        <v>#N/A</v>
      </c>
      <c r="Y141" s="28">
        <f t="shared" si="25"/>
        <v>0</v>
      </c>
      <c r="Z141" s="14" t="s">
        <v>61</v>
      </c>
      <c r="AA141" s="28" t="e">
        <f>VLOOKUP(Z141,Datos!$K$6:$P$9,MATCH('ENUMERACION DE ALOJAMIENTOS'!$B141,Datos!$K$6:$P$6,0),FALSE)</f>
        <v>#N/A</v>
      </c>
      <c r="AB141" s="28" t="e">
        <f t="shared" si="26"/>
        <v>#N/A</v>
      </c>
      <c r="AC141" s="14"/>
      <c r="AD141" s="14" t="s">
        <v>61</v>
      </c>
      <c r="AE141" s="28" t="e">
        <f>IF(AND(AD141="DOBLE",Z141="DOBLE",B141="2 LLAVES"),8,VLOOKUP(AD141,Datos!$K$6:$P$9,MATCH('ENUMERACION DE ALOJAMIENTOS'!$B141,Datos!$K$6:$P$6,0),FALSE))</f>
        <v>#N/A</v>
      </c>
      <c r="AF141" s="28" t="e">
        <f t="shared" si="27"/>
        <v>#N/A</v>
      </c>
      <c r="AG141" s="14"/>
      <c r="AH141" s="14" t="s">
        <v>61</v>
      </c>
      <c r="AI141" s="28" t="e">
        <f>IF(AND(COUNTIF(Z141:AD141,"DOBLE")&gt;=1,AH141="DOBLE",$B$20="2 LLAVES"),8,VLOOKUP(AH141,Datos!$K$6:$P$9,MATCH('ENUMERACION DE ALOJAMIENTOS'!$B141,Datos!$K$6:$P$6,0),FALSE))</f>
        <v>#N/A</v>
      </c>
      <c r="AJ141" s="28" t="e">
        <f t="shared" si="28"/>
        <v>#N/A</v>
      </c>
      <c r="AK141" s="14"/>
      <c r="AL141" s="14" t="s">
        <v>61</v>
      </c>
      <c r="AM141" s="28" t="e">
        <f>IF(AND(COUNTIF(Z141:AH141,"DOBLE")&gt;=1,AL141="DOBLE",$B$20="2 LLAVES"),8,VLOOKUP(AL141,Datos!$K$6:$P$9,MATCH('ENUMERACION DE ALOJAMIENTOS'!$B141,Datos!$K$6:$P$6,0),FALSE))</f>
        <v>#N/A</v>
      </c>
      <c r="AN141" s="28" t="e">
        <f t="shared" si="29"/>
        <v>#N/A</v>
      </c>
      <c r="AO141" s="14"/>
      <c r="AP141" s="14" t="s">
        <v>61</v>
      </c>
      <c r="AQ141" s="28" t="e">
        <f>IF(AND(COUNTIF(Z141:AL141,"DOBLE")&gt;=1,AP141="DOBLE",$B$20="2 LLAVES"),8,VLOOKUP(AP141,Datos!$K$6:$P$9,MATCH('ENUMERACION DE ALOJAMIENTOS'!$B141,Datos!$K$6:$P$6,0),FALSE))</f>
        <v>#N/A</v>
      </c>
      <c r="AR141" s="28" t="e">
        <f t="shared" si="30"/>
        <v>#N/A</v>
      </c>
      <c r="AS141" s="14"/>
      <c r="AT141" s="49">
        <f t="shared" si="31"/>
        <v>0</v>
      </c>
      <c r="AU141" s="33">
        <v>0</v>
      </c>
      <c r="AV141" s="28" t="e">
        <f>IF(((VLOOKUP($AV$19,Datos!$K$6:$P$9,MATCH('ENUMERACION DE ALOJAMIENTOS'!$B141,Datos!$K$6:$P$6,0),FALSE))*AT141)&lt;10,10,((VLOOKUP($AV$19,Datos!$K$6:$P$9,MATCH('ENUMERACION DE ALOJAMIENTOS'!$B141,Datos!$K$6:$P$6,0),FALSE))*AT141))</f>
        <v>#N/A</v>
      </c>
      <c r="AW141" s="28" t="e">
        <f>VLOOKUP($AW$19,Datos!$K$6:$P$10,MATCH('ENUMERACION DE ALOJAMIENTOS'!$B141,Datos!$K$6:$P$6,0),FALSE)</f>
        <v>#N/A</v>
      </c>
      <c r="AX141" s="28" t="str">
        <f t="shared" si="32"/>
        <v/>
      </c>
      <c r="AY141" s="28" t="str">
        <f t="shared" si="33"/>
        <v/>
      </c>
      <c r="AZ141" s="28">
        <f t="shared" si="34"/>
        <v>0</v>
      </c>
      <c r="BA141" s="51">
        <f t="shared" si="35"/>
        <v>0</v>
      </c>
      <c r="BB141" s="52" t="s">
        <v>65</v>
      </c>
      <c r="BC141" s="46" t="s">
        <v>4</v>
      </c>
      <c r="BD141" s="47" t="str">
        <f t="shared" si="36"/>
        <v/>
      </c>
      <c r="BE141" s="46" t="s">
        <v>4</v>
      </c>
      <c r="BF141" s="47" t="str">
        <f t="shared" si="37"/>
        <v/>
      </c>
      <c r="BG141" s="46" t="s">
        <v>4</v>
      </c>
      <c r="BH141" s="43" t="str">
        <f t="shared" si="38"/>
        <v>Seleccione Categoría</v>
      </c>
      <c r="BI141" s="43"/>
      <c r="BJ141" s="6" t="str">
        <f t="shared" si="39"/>
        <v/>
      </c>
    </row>
    <row r="142" spans="1:62" ht="30" x14ac:dyDescent="0.25">
      <c r="A142" s="13" t="s">
        <v>61</v>
      </c>
      <c r="B142" s="15" t="s">
        <v>62</v>
      </c>
      <c r="C142" s="9" t="s">
        <v>63</v>
      </c>
      <c r="D142" s="10" t="str">
        <f t="shared" si="40"/>
        <v>XX</v>
      </c>
      <c r="E142" s="13"/>
      <c r="F142" s="22" t="s">
        <v>64</v>
      </c>
      <c r="G142" s="24">
        <f>IFERROR(VLOOKUP('ENUMERACION DE ALOJAMIENTOS'!F142,Datos!$A$1:$B$47,2,FALSE),"")</f>
        <v>0</v>
      </c>
      <c r="H142" s="22"/>
      <c r="I142" s="26" t="str">
        <f>IFERROR(VLOOKUP('ENUMERACION DE ALOJAMIENTOS'!H142,Datos!$D$2:$F$1070,3,FALSE),"")</f>
        <v/>
      </c>
      <c r="J142" s="13"/>
      <c r="K142" s="14"/>
      <c r="L142" s="14"/>
      <c r="M142" s="14"/>
      <c r="N142" s="14"/>
      <c r="O142" s="14"/>
      <c r="P142" s="14"/>
      <c r="Q142" s="14"/>
      <c r="R142" s="28" t="str">
        <f t="shared" si="22"/>
        <v/>
      </c>
      <c r="S142" s="28" t="str">
        <f t="shared" si="23"/>
        <v/>
      </c>
      <c r="T142" s="14" t="s">
        <v>4</v>
      </c>
      <c r="U142" s="14"/>
      <c r="V142" s="14"/>
      <c r="W142" s="28" t="e">
        <f>VLOOKUP($W$18,Datos!$K$6:$P$11,MATCH('ENUMERACION DE ALOJAMIENTOS'!B142,Datos!$K$6:$P$6,0),FALSE)</f>
        <v>#N/A</v>
      </c>
      <c r="X142" s="28" t="e">
        <f t="shared" si="24"/>
        <v>#N/A</v>
      </c>
      <c r="Y142" s="28">
        <f t="shared" si="25"/>
        <v>0</v>
      </c>
      <c r="Z142" s="14" t="s">
        <v>61</v>
      </c>
      <c r="AA142" s="28" t="e">
        <f>VLOOKUP(Z142,Datos!$K$6:$P$9,MATCH('ENUMERACION DE ALOJAMIENTOS'!$B142,Datos!$K$6:$P$6,0),FALSE)</f>
        <v>#N/A</v>
      </c>
      <c r="AB142" s="28" t="e">
        <f t="shared" si="26"/>
        <v>#N/A</v>
      </c>
      <c r="AC142" s="14"/>
      <c r="AD142" s="14" t="s">
        <v>61</v>
      </c>
      <c r="AE142" s="28" t="e">
        <f>IF(AND(AD142="DOBLE",Z142="DOBLE",B142="2 LLAVES"),8,VLOOKUP(AD142,Datos!$K$6:$P$9,MATCH('ENUMERACION DE ALOJAMIENTOS'!$B142,Datos!$K$6:$P$6,0),FALSE))</f>
        <v>#N/A</v>
      </c>
      <c r="AF142" s="28" t="e">
        <f t="shared" si="27"/>
        <v>#N/A</v>
      </c>
      <c r="AG142" s="14"/>
      <c r="AH142" s="14" t="s">
        <v>61</v>
      </c>
      <c r="AI142" s="28" t="e">
        <f>IF(AND(COUNTIF(Z142:AD142,"DOBLE")&gt;=1,AH142="DOBLE",$B$20="2 LLAVES"),8,VLOOKUP(AH142,Datos!$K$6:$P$9,MATCH('ENUMERACION DE ALOJAMIENTOS'!$B142,Datos!$K$6:$P$6,0),FALSE))</f>
        <v>#N/A</v>
      </c>
      <c r="AJ142" s="28" t="e">
        <f t="shared" si="28"/>
        <v>#N/A</v>
      </c>
      <c r="AK142" s="14"/>
      <c r="AL142" s="14" t="s">
        <v>61</v>
      </c>
      <c r="AM142" s="28" t="e">
        <f>IF(AND(COUNTIF(Z142:AH142,"DOBLE")&gt;=1,AL142="DOBLE",$B$20="2 LLAVES"),8,VLOOKUP(AL142,Datos!$K$6:$P$9,MATCH('ENUMERACION DE ALOJAMIENTOS'!$B142,Datos!$K$6:$P$6,0),FALSE))</f>
        <v>#N/A</v>
      </c>
      <c r="AN142" s="28" t="e">
        <f t="shared" si="29"/>
        <v>#N/A</v>
      </c>
      <c r="AO142" s="14"/>
      <c r="AP142" s="14" t="s">
        <v>61</v>
      </c>
      <c r="AQ142" s="28" t="e">
        <f>IF(AND(COUNTIF(Z142:AL142,"DOBLE")&gt;=1,AP142="DOBLE",$B$20="2 LLAVES"),8,VLOOKUP(AP142,Datos!$K$6:$P$9,MATCH('ENUMERACION DE ALOJAMIENTOS'!$B142,Datos!$K$6:$P$6,0),FALSE))</f>
        <v>#N/A</v>
      </c>
      <c r="AR142" s="28" t="e">
        <f t="shared" si="30"/>
        <v>#N/A</v>
      </c>
      <c r="AS142" s="14"/>
      <c r="AT142" s="49">
        <f t="shared" si="31"/>
        <v>0</v>
      </c>
      <c r="AU142" s="33">
        <v>0</v>
      </c>
      <c r="AV142" s="28" t="e">
        <f>IF(((VLOOKUP($AV$19,Datos!$K$6:$P$9,MATCH('ENUMERACION DE ALOJAMIENTOS'!$B142,Datos!$K$6:$P$6,0),FALSE))*AT142)&lt;10,10,((VLOOKUP($AV$19,Datos!$K$6:$P$9,MATCH('ENUMERACION DE ALOJAMIENTOS'!$B142,Datos!$K$6:$P$6,0),FALSE))*AT142))</f>
        <v>#N/A</v>
      </c>
      <c r="AW142" s="28" t="e">
        <f>VLOOKUP($AW$19,Datos!$K$6:$P$10,MATCH('ENUMERACION DE ALOJAMIENTOS'!$B142,Datos!$K$6:$P$6,0),FALSE)</f>
        <v>#N/A</v>
      </c>
      <c r="AX142" s="28" t="str">
        <f t="shared" si="32"/>
        <v/>
      </c>
      <c r="AY142" s="28" t="str">
        <f t="shared" si="33"/>
        <v/>
      </c>
      <c r="AZ142" s="28">
        <f t="shared" si="34"/>
        <v>0</v>
      </c>
      <c r="BA142" s="51">
        <f t="shared" si="35"/>
        <v>0</v>
      </c>
      <c r="BB142" s="52" t="s">
        <v>65</v>
      </c>
      <c r="BC142" s="46" t="s">
        <v>4</v>
      </c>
      <c r="BD142" s="47" t="str">
        <f t="shared" si="36"/>
        <v/>
      </c>
      <c r="BE142" s="46" t="s">
        <v>4</v>
      </c>
      <c r="BF142" s="47" t="str">
        <f t="shared" si="37"/>
        <v/>
      </c>
      <c r="BG142" s="46" t="s">
        <v>4</v>
      </c>
      <c r="BH142" s="43" t="str">
        <f t="shared" si="38"/>
        <v>Seleccione Categoría</v>
      </c>
      <c r="BI142" s="43"/>
      <c r="BJ142" s="6" t="str">
        <f t="shared" si="39"/>
        <v/>
      </c>
    </row>
    <row r="143" spans="1:62" ht="30" x14ac:dyDescent="0.25">
      <c r="A143" s="13" t="s">
        <v>61</v>
      </c>
      <c r="B143" s="15" t="s">
        <v>62</v>
      </c>
      <c r="C143" s="9" t="s">
        <v>63</v>
      </c>
      <c r="D143" s="10" t="str">
        <f t="shared" si="40"/>
        <v>XX</v>
      </c>
      <c r="E143" s="13"/>
      <c r="F143" s="22" t="s">
        <v>64</v>
      </c>
      <c r="G143" s="24">
        <f>IFERROR(VLOOKUP('ENUMERACION DE ALOJAMIENTOS'!F143,Datos!$A$1:$B$47,2,FALSE),"")</f>
        <v>0</v>
      </c>
      <c r="H143" s="22"/>
      <c r="I143" s="26" t="str">
        <f>IFERROR(VLOOKUP('ENUMERACION DE ALOJAMIENTOS'!H143,Datos!$D$2:$F$1070,3,FALSE),"")</f>
        <v/>
      </c>
      <c r="J143" s="13"/>
      <c r="K143" s="14"/>
      <c r="L143" s="14"/>
      <c r="M143" s="14"/>
      <c r="N143" s="14"/>
      <c r="O143" s="14"/>
      <c r="P143" s="14"/>
      <c r="Q143" s="14"/>
      <c r="R143" s="28" t="str">
        <f t="shared" si="22"/>
        <v/>
      </c>
      <c r="S143" s="28" t="str">
        <f t="shared" si="23"/>
        <v/>
      </c>
      <c r="T143" s="14" t="s">
        <v>4</v>
      </c>
      <c r="U143" s="14"/>
      <c r="V143" s="14"/>
      <c r="W143" s="28" t="e">
        <f>VLOOKUP($W$18,Datos!$K$6:$P$11,MATCH('ENUMERACION DE ALOJAMIENTOS'!B143,Datos!$K$6:$P$6,0),FALSE)</f>
        <v>#N/A</v>
      </c>
      <c r="X143" s="28" t="e">
        <f t="shared" si="24"/>
        <v>#N/A</v>
      </c>
      <c r="Y143" s="28">
        <f t="shared" si="25"/>
        <v>0</v>
      </c>
      <c r="Z143" s="14" t="s">
        <v>61</v>
      </c>
      <c r="AA143" s="28" t="e">
        <f>VLOOKUP(Z143,Datos!$K$6:$P$9,MATCH('ENUMERACION DE ALOJAMIENTOS'!$B143,Datos!$K$6:$P$6,0),FALSE)</f>
        <v>#N/A</v>
      </c>
      <c r="AB143" s="28" t="e">
        <f t="shared" si="26"/>
        <v>#N/A</v>
      </c>
      <c r="AC143" s="14"/>
      <c r="AD143" s="14" t="s">
        <v>61</v>
      </c>
      <c r="AE143" s="28" t="e">
        <f>IF(AND(AD143="DOBLE",Z143="DOBLE",B143="2 LLAVES"),8,VLOOKUP(AD143,Datos!$K$6:$P$9,MATCH('ENUMERACION DE ALOJAMIENTOS'!$B143,Datos!$K$6:$P$6,0),FALSE))</f>
        <v>#N/A</v>
      </c>
      <c r="AF143" s="28" t="e">
        <f t="shared" si="27"/>
        <v>#N/A</v>
      </c>
      <c r="AG143" s="14"/>
      <c r="AH143" s="14" t="s">
        <v>61</v>
      </c>
      <c r="AI143" s="28" t="e">
        <f>IF(AND(COUNTIF(Z143:AD143,"DOBLE")&gt;=1,AH143="DOBLE",$B$20="2 LLAVES"),8,VLOOKUP(AH143,Datos!$K$6:$P$9,MATCH('ENUMERACION DE ALOJAMIENTOS'!$B143,Datos!$K$6:$P$6,0),FALSE))</f>
        <v>#N/A</v>
      </c>
      <c r="AJ143" s="28" t="e">
        <f t="shared" si="28"/>
        <v>#N/A</v>
      </c>
      <c r="AK143" s="14"/>
      <c r="AL143" s="14" t="s">
        <v>61</v>
      </c>
      <c r="AM143" s="28" t="e">
        <f>IF(AND(COUNTIF(Z143:AH143,"DOBLE")&gt;=1,AL143="DOBLE",$B$20="2 LLAVES"),8,VLOOKUP(AL143,Datos!$K$6:$P$9,MATCH('ENUMERACION DE ALOJAMIENTOS'!$B143,Datos!$K$6:$P$6,0),FALSE))</f>
        <v>#N/A</v>
      </c>
      <c r="AN143" s="28" t="e">
        <f t="shared" si="29"/>
        <v>#N/A</v>
      </c>
      <c r="AO143" s="14"/>
      <c r="AP143" s="14" t="s">
        <v>61</v>
      </c>
      <c r="AQ143" s="28" t="e">
        <f>IF(AND(COUNTIF(Z143:AL143,"DOBLE")&gt;=1,AP143="DOBLE",$B$20="2 LLAVES"),8,VLOOKUP(AP143,Datos!$K$6:$P$9,MATCH('ENUMERACION DE ALOJAMIENTOS'!$B143,Datos!$K$6:$P$6,0),FALSE))</f>
        <v>#N/A</v>
      </c>
      <c r="AR143" s="28" t="e">
        <f t="shared" si="30"/>
        <v>#N/A</v>
      </c>
      <c r="AS143" s="14"/>
      <c r="AT143" s="49">
        <f t="shared" si="31"/>
        <v>0</v>
      </c>
      <c r="AU143" s="33">
        <v>0</v>
      </c>
      <c r="AV143" s="28" t="e">
        <f>IF(((VLOOKUP($AV$19,Datos!$K$6:$P$9,MATCH('ENUMERACION DE ALOJAMIENTOS'!$B143,Datos!$K$6:$P$6,0),FALSE))*AT143)&lt;10,10,((VLOOKUP($AV$19,Datos!$K$6:$P$9,MATCH('ENUMERACION DE ALOJAMIENTOS'!$B143,Datos!$K$6:$P$6,0),FALSE))*AT143))</f>
        <v>#N/A</v>
      </c>
      <c r="AW143" s="28" t="e">
        <f>VLOOKUP($AW$19,Datos!$K$6:$P$10,MATCH('ENUMERACION DE ALOJAMIENTOS'!$B143,Datos!$K$6:$P$6,0),FALSE)</f>
        <v>#N/A</v>
      </c>
      <c r="AX143" s="28" t="str">
        <f t="shared" si="32"/>
        <v/>
      </c>
      <c r="AY143" s="28" t="str">
        <f t="shared" si="33"/>
        <v/>
      </c>
      <c r="AZ143" s="28">
        <f t="shared" si="34"/>
        <v>0</v>
      </c>
      <c r="BA143" s="51">
        <f t="shared" si="35"/>
        <v>0</v>
      </c>
      <c r="BB143" s="52" t="s">
        <v>65</v>
      </c>
      <c r="BC143" s="46" t="s">
        <v>4</v>
      </c>
      <c r="BD143" s="47" t="str">
        <f t="shared" si="36"/>
        <v/>
      </c>
      <c r="BE143" s="46" t="s">
        <v>4</v>
      </c>
      <c r="BF143" s="47" t="str">
        <f t="shared" si="37"/>
        <v/>
      </c>
      <c r="BG143" s="46" t="s">
        <v>4</v>
      </c>
      <c r="BH143" s="43" t="str">
        <f t="shared" si="38"/>
        <v>Seleccione Categoría</v>
      </c>
      <c r="BI143" s="43"/>
      <c r="BJ143" s="6" t="str">
        <f t="shared" si="39"/>
        <v/>
      </c>
    </row>
    <row r="144" spans="1:62" ht="30" x14ac:dyDescent="0.25">
      <c r="A144" s="13" t="s">
        <v>61</v>
      </c>
      <c r="B144" s="15" t="s">
        <v>62</v>
      </c>
      <c r="C144" s="9" t="s">
        <v>63</v>
      </c>
      <c r="D144" s="10" t="str">
        <f t="shared" si="40"/>
        <v>XX</v>
      </c>
      <c r="E144" s="13"/>
      <c r="F144" s="22" t="s">
        <v>64</v>
      </c>
      <c r="G144" s="24">
        <f>IFERROR(VLOOKUP('ENUMERACION DE ALOJAMIENTOS'!F144,Datos!$A$1:$B$47,2,FALSE),"")</f>
        <v>0</v>
      </c>
      <c r="H144" s="22"/>
      <c r="I144" s="26" t="str">
        <f>IFERROR(VLOOKUP('ENUMERACION DE ALOJAMIENTOS'!H144,Datos!$D$2:$F$1070,3,FALSE),"")</f>
        <v/>
      </c>
      <c r="J144" s="13"/>
      <c r="K144" s="14"/>
      <c r="L144" s="14"/>
      <c r="M144" s="14"/>
      <c r="N144" s="14"/>
      <c r="O144" s="14"/>
      <c r="P144" s="14"/>
      <c r="Q144" s="14"/>
      <c r="R144" s="28" t="str">
        <f t="shared" si="22"/>
        <v/>
      </c>
      <c r="S144" s="28" t="str">
        <f t="shared" si="23"/>
        <v/>
      </c>
      <c r="T144" s="14" t="s">
        <v>4</v>
      </c>
      <c r="U144" s="14"/>
      <c r="V144" s="14"/>
      <c r="W144" s="28" t="e">
        <f>VLOOKUP($W$18,Datos!$K$6:$P$11,MATCH('ENUMERACION DE ALOJAMIENTOS'!B144,Datos!$K$6:$P$6,0),FALSE)</f>
        <v>#N/A</v>
      </c>
      <c r="X144" s="28" t="e">
        <f t="shared" si="24"/>
        <v>#N/A</v>
      </c>
      <c r="Y144" s="28">
        <f t="shared" si="25"/>
        <v>0</v>
      </c>
      <c r="Z144" s="14" t="s">
        <v>61</v>
      </c>
      <c r="AA144" s="28" t="e">
        <f>VLOOKUP(Z144,Datos!$K$6:$P$9,MATCH('ENUMERACION DE ALOJAMIENTOS'!$B144,Datos!$K$6:$P$6,0),FALSE)</f>
        <v>#N/A</v>
      </c>
      <c r="AB144" s="28" t="e">
        <f t="shared" si="26"/>
        <v>#N/A</v>
      </c>
      <c r="AC144" s="14"/>
      <c r="AD144" s="14" t="s">
        <v>61</v>
      </c>
      <c r="AE144" s="28" t="e">
        <f>IF(AND(AD144="DOBLE",Z144="DOBLE",B144="2 LLAVES"),8,VLOOKUP(AD144,Datos!$K$6:$P$9,MATCH('ENUMERACION DE ALOJAMIENTOS'!$B144,Datos!$K$6:$P$6,0),FALSE))</f>
        <v>#N/A</v>
      </c>
      <c r="AF144" s="28" t="e">
        <f t="shared" si="27"/>
        <v>#N/A</v>
      </c>
      <c r="AG144" s="14"/>
      <c r="AH144" s="14" t="s">
        <v>61</v>
      </c>
      <c r="AI144" s="28" t="e">
        <f>IF(AND(COUNTIF(Z144:AD144,"DOBLE")&gt;=1,AH144="DOBLE",$B$20="2 LLAVES"),8,VLOOKUP(AH144,Datos!$K$6:$P$9,MATCH('ENUMERACION DE ALOJAMIENTOS'!$B144,Datos!$K$6:$P$6,0),FALSE))</f>
        <v>#N/A</v>
      </c>
      <c r="AJ144" s="28" t="e">
        <f t="shared" si="28"/>
        <v>#N/A</v>
      </c>
      <c r="AK144" s="14"/>
      <c r="AL144" s="14" t="s">
        <v>61</v>
      </c>
      <c r="AM144" s="28" t="e">
        <f>IF(AND(COUNTIF(Z144:AH144,"DOBLE")&gt;=1,AL144="DOBLE",$B$20="2 LLAVES"),8,VLOOKUP(AL144,Datos!$K$6:$P$9,MATCH('ENUMERACION DE ALOJAMIENTOS'!$B144,Datos!$K$6:$P$6,0),FALSE))</f>
        <v>#N/A</v>
      </c>
      <c r="AN144" s="28" t="e">
        <f t="shared" si="29"/>
        <v>#N/A</v>
      </c>
      <c r="AO144" s="14"/>
      <c r="AP144" s="14" t="s">
        <v>61</v>
      </c>
      <c r="AQ144" s="28" t="e">
        <f>IF(AND(COUNTIF(Z144:AL144,"DOBLE")&gt;=1,AP144="DOBLE",$B$20="2 LLAVES"),8,VLOOKUP(AP144,Datos!$K$6:$P$9,MATCH('ENUMERACION DE ALOJAMIENTOS'!$B144,Datos!$K$6:$P$6,0),FALSE))</f>
        <v>#N/A</v>
      </c>
      <c r="AR144" s="28" t="e">
        <f t="shared" si="30"/>
        <v>#N/A</v>
      </c>
      <c r="AS144" s="14"/>
      <c r="AT144" s="49">
        <f t="shared" si="31"/>
        <v>0</v>
      </c>
      <c r="AU144" s="33">
        <v>0</v>
      </c>
      <c r="AV144" s="28" t="e">
        <f>IF(((VLOOKUP($AV$19,Datos!$K$6:$P$9,MATCH('ENUMERACION DE ALOJAMIENTOS'!$B144,Datos!$K$6:$P$6,0),FALSE))*AT144)&lt;10,10,((VLOOKUP($AV$19,Datos!$K$6:$P$9,MATCH('ENUMERACION DE ALOJAMIENTOS'!$B144,Datos!$K$6:$P$6,0),FALSE))*AT144))</f>
        <v>#N/A</v>
      </c>
      <c r="AW144" s="28" t="e">
        <f>VLOOKUP($AW$19,Datos!$K$6:$P$10,MATCH('ENUMERACION DE ALOJAMIENTOS'!$B144,Datos!$K$6:$P$6,0),FALSE)</f>
        <v>#N/A</v>
      </c>
      <c r="AX144" s="28" t="str">
        <f t="shared" si="32"/>
        <v/>
      </c>
      <c r="AY144" s="28" t="str">
        <f t="shared" si="33"/>
        <v/>
      </c>
      <c r="AZ144" s="28">
        <f t="shared" si="34"/>
        <v>0</v>
      </c>
      <c r="BA144" s="51">
        <f t="shared" si="35"/>
        <v>0</v>
      </c>
      <c r="BB144" s="52" t="s">
        <v>65</v>
      </c>
      <c r="BC144" s="46" t="s">
        <v>4</v>
      </c>
      <c r="BD144" s="47" t="str">
        <f t="shared" si="36"/>
        <v/>
      </c>
      <c r="BE144" s="46" t="s">
        <v>4</v>
      </c>
      <c r="BF144" s="47" t="str">
        <f t="shared" si="37"/>
        <v/>
      </c>
      <c r="BG144" s="46" t="s">
        <v>4</v>
      </c>
      <c r="BH144" s="43" t="str">
        <f t="shared" si="38"/>
        <v>Seleccione Categoría</v>
      </c>
      <c r="BI144" s="43"/>
      <c r="BJ144" s="6" t="str">
        <f t="shared" si="39"/>
        <v/>
      </c>
    </row>
    <row r="145" spans="1:62" ht="30" x14ac:dyDescent="0.25">
      <c r="A145" s="13" t="s">
        <v>61</v>
      </c>
      <c r="B145" s="15" t="s">
        <v>62</v>
      </c>
      <c r="C145" s="9" t="s">
        <v>63</v>
      </c>
      <c r="D145" s="10" t="str">
        <f t="shared" si="40"/>
        <v>XX</v>
      </c>
      <c r="E145" s="13"/>
      <c r="F145" s="22" t="s">
        <v>64</v>
      </c>
      <c r="G145" s="24">
        <f>IFERROR(VLOOKUP('ENUMERACION DE ALOJAMIENTOS'!F145,Datos!$A$1:$B$47,2,FALSE),"")</f>
        <v>0</v>
      </c>
      <c r="H145" s="22"/>
      <c r="I145" s="26" t="str">
        <f>IFERROR(VLOOKUP('ENUMERACION DE ALOJAMIENTOS'!H145,Datos!$D$2:$F$1070,3,FALSE),"")</f>
        <v/>
      </c>
      <c r="J145" s="13"/>
      <c r="K145" s="14"/>
      <c r="L145" s="14"/>
      <c r="M145" s="14"/>
      <c r="N145" s="14"/>
      <c r="O145" s="14"/>
      <c r="P145" s="14"/>
      <c r="Q145" s="14"/>
      <c r="R145" s="28" t="str">
        <f t="shared" si="22"/>
        <v/>
      </c>
      <c r="S145" s="28" t="str">
        <f t="shared" si="23"/>
        <v/>
      </c>
      <c r="T145" s="14" t="s">
        <v>4</v>
      </c>
      <c r="U145" s="14"/>
      <c r="V145" s="14"/>
      <c r="W145" s="28" t="e">
        <f>VLOOKUP($W$18,Datos!$K$6:$P$11,MATCH('ENUMERACION DE ALOJAMIENTOS'!B145,Datos!$K$6:$P$6,0),FALSE)</f>
        <v>#N/A</v>
      </c>
      <c r="X145" s="28" t="e">
        <f t="shared" si="24"/>
        <v>#N/A</v>
      </c>
      <c r="Y145" s="28">
        <f t="shared" si="25"/>
        <v>0</v>
      </c>
      <c r="Z145" s="14" t="s">
        <v>61</v>
      </c>
      <c r="AA145" s="28" t="e">
        <f>VLOOKUP(Z145,Datos!$K$6:$P$9,MATCH('ENUMERACION DE ALOJAMIENTOS'!$B145,Datos!$K$6:$P$6,0),FALSE)</f>
        <v>#N/A</v>
      </c>
      <c r="AB145" s="28" t="e">
        <f t="shared" si="26"/>
        <v>#N/A</v>
      </c>
      <c r="AC145" s="14"/>
      <c r="AD145" s="14" t="s">
        <v>61</v>
      </c>
      <c r="AE145" s="28" t="e">
        <f>IF(AND(AD145="DOBLE",Z145="DOBLE",B145="2 LLAVES"),8,VLOOKUP(AD145,Datos!$K$6:$P$9,MATCH('ENUMERACION DE ALOJAMIENTOS'!$B145,Datos!$K$6:$P$6,0),FALSE))</f>
        <v>#N/A</v>
      </c>
      <c r="AF145" s="28" t="e">
        <f t="shared" si="27"/>
        <v>#N/A</v>
      </c>
      <c r="AG145" s="14"/>
      <c r="AH145" s="14" t="s">
        <v>61</v>
      </c>
      <c r="AI145" s="28" t="e">
        <f>IF(AND(COUNTIF(Z145:AD145,"DOBLE")&gt;=1,AH145="DOBLE",$B$20="2 LLAVES"),8,VLOOKUP(AH145,Datos!$K$6:$P$9,MATCH('ENUMERACION DE ALOJAMIENTOS'!$B145,Datos!$K$6:$P$6,0),FALSE))</f>
        <v>#N/A</v>
      </c>
      <c r="AJ145" s="28" t="e">
        <f t="shared" si="28"/>
        <v>#N/A</v>
      </c>
      <c r="AK145" s="14"/>
      <c r="AL145" s="14" t="s">
        <v>61</v>
      </c>
      <c r="AM145" s="28" t="e">
        <f>IF(AND(COUNTIF(Z145:AH145,"DOBLE")&gt;=1,AL145="DOBLE",$B$20="2 LLAVES"),8,VLOOKUP(AL145,Datos!$K$6:$P$9,MATCH('ENUMERACION DE ALOJAMIENTOS'!$B145,Datos!$K$6:$P$6,0),FALSE))</f>
        <v>#N/A</v>
      </c>
      <c r="AN145" s="28" t="e">
        <f t="shared" si="29"/>
        <v>#N/A</v>
      </c>
      <c r="AO145" s="14"/>
      <c r="AP145" s="14" t="s">
        <v>61</v>
      </c>
      <c r="AQ145" s="28" t="e">
        <f>IF(AND(COUNTIF(Z145:AL145,"DOBLE")&gt;=1,AP145="DOBLE",$B$20="2 LLAVES"),8,VLOOKUP(AP145,Datos!$K$6:$P$9,MATCH('ENUMERACION DE ALOJAMIENTOS'!$B145,Datos!$K$6:$P$6,0),FALSE))</f>
        <v>#N/A</v>
      </c>
      <c r="AR145" s="28" t="e">
        <f t="shared" si="30"/>
        <v>#N/A</v>
      </c>
      <c r="AS145" s="14"/>
      <c r="AT145" s="49">
        <f t="shared" si="31"/>
        <v>0</v>
      </c>
      <c r="AU145" s="33">
        <v>0</v>
      </c>
      <c r="AV145" s="28" t="e">
        <f>IF(((VLOOKUP($AV$19,Datos!$K$6:$P$9,MATCH('ENUMERACION DE ALOJAMIENTOS'!$B145,Datos!$K$6:$P$6,0),FALSE))*AT145)&lt;10,10,((VLOOKUP($AV$19,Datos!$K$6:$P$9,MATCH('ENUMERACION DE ALOJAMIENTOS'!$B145,Datos!$K$6:$P$6,0),FALSE))*AT145))</f>
        <v>#N/A</v>
      </c>
      <c r="AW145" s="28" t="e">
        <f>VLOOKUP($AW$19,Datos!$K$6:$P$10,MATCH('ENUMERACION DE ALOJAMIENTOS'!$B145,Datos!$K$6:$P$6,0),FALSE)</f>
        <v>#N/A</v>
      </c>
      <c r="AX145" s="28" t="str">
        <f t="shared" si="32"/>
        <v/>
      </c>
      <c r="AY145" s="28" t="str">
        <f t="shared" si="33"/>
        <v/>
      </c>
      <c r="AZ145" s="28">
        <f t="shared" si="34"/>
        <v>0</v>
      </c>
      <c r="BA145" s="51">
        <f t="shared" si="35"/>
        <v>0</v>
      </c>
      <c r="BB145" s="52" t="s">
        <v>65</v>
      </c>
      <c r="BC145" s="46" t="s">
        <v>4</v>
      </c>
      <c r="BD145" s="47" t="str">
        <f t="shared" si="36"/>
        <v/>
      </c>
      <c r="BE145" s="46" t="s">
        <v>4</v>
      </c>
      <c r="BF145" s="47" t="str">
        <f t="shared" si="37"/>
        <v/>
      </c>
      <c r="BG145" s="46" t="s">
        <v>4</v>
      </c>
      <c r="BH145" s="43" t="str">
        <f t="shared" si="38"/>
        <v>Seleccione Categoría</v>
      </c>
      <c r="BI145" s="43"/>
      <c r="BJ145" s="6" t="str">
        <f t="shared" si="39"/>
        <v/>
      </c>
    </row>
    <row r="146" spans="1:62" ht="30" x14ac:dyDescent="0.25">
      <c r="A146" s="13" t="s">
        <v>61</v>
      </c>
      <c r="B146" s="15" t="s">
        <v>62</v>
      </c>
      <c r="C146" s="9" t="s">
        <v>63</v>
      </c>
      <c r="D146" s="10" t="str">
        <f t="shared" si="40"/>
        <v>XX</v>
      </c>
      <c r="E146" s="13"/>
      <c r="F146" s="22" t="s">
        <v>64</v>
      </c>
      <c r="G146" s="24">
        <f>IFERROR(VLOOKUP('ENUMERACION DE ALOJAMIENTOS'!F146,Datos!$A$1:$B$47,2,FALSE),"")</f>
        <v>0</v>
      </c>
      <c r="H146" s="22"/>
      <c r="I146" s="26" t="str">
        <f>IFERROR(VLOOKUP('ENUMERACION DE ALOJAMIENTOS'!H146,Datos!$D$2:$F$1070,3,FALSE),"")</f>
        <v/>
      </c>
      <c r="J146" s="13"/>
      <c r="K146" s="14"/>
      <c r="L146" s="14"/>
      <c r="M146" s="14"/>
      <c r="N146" s="14"/>
      <c r="O146" s="14"/>
      <c r="P146" s="14"/>
      <c r="Q146" s="14"/>
      <c r="R146" s="28" t="str">
        <f t="shared" si="22"/>
        <v/>
      </c>
      <c r="S146" s="28" t="str">
        <f t="shared" si="23"/>
        <v/>
      </c>
      <c r="T146" s="14" t="s">
        <v>4</v>
      </c>
      <c r="U146" s="14"/>
      <c r="V146" s="14"/>
      <c r="W146" s="28" t="e">
        <f>VLOOKUP($W$18,Datos!$K$6:$P$11,MATCH('ENUMERACION DE ALOJAMIENTOS'!B146,Datos!$K$6:$P$6,0),FALSE)</f>
        <v>#N/A</v>
      </c>
      <c r="X146" s="28" t="e">
        <f t="shared" si="24"/>
        <v>#N/A</v>
      </c>
      <c r="Y146" s="28">
        <f t="shared" si="25"/>
        <v>0</v>
      </c>
      <c r="Z146" s="14" t="s">
        <v>61</v>
      </c>
      <c r="AA146" s="28" t="e">
        <f>VLOOKUP(Z146,Datos!$K$6:$P$9,MATCH('ENUMERACION DE ALOJAMIENTOS'!$B146,Datos!$K$6:$P$6,0),FALSE)</f>
        <v>#N/A</v>
      </c>
      <c r="AB146" s="28" t="e">
        <f t="shared" si="26"/>
        <v>#N/A</v>
      </c>
      <c r="AC146" s="14"/>
      <c r="AD146" s="14" t="s">
        <v>61</v>
      </c>
      <c r="AE146" s="28" t="e">
        <f>IF(AND(AD146="DOBLE",Z146="DOBLE",B146="2 LLAVES"),8,VLOOKUP(AD146,Datos!$K$6:$P$9,MATCH('ENUMERACION DE ALOJAMIENTOS'!$B146,Datos!$K$6:$P$6,0),FALSE))</f>
        <v>#N/A</v>
      </c>
      <c r="AF146" s="28" t="e">
        <f t="shared" si="27"/>
        <v>#N/A</v>
      </c>
      <c r="AG146" s="14"/>
      <c r="AH146" s="14" t="s">
        <v>61</v>
      </c>
      <c r="AI146" s="28" t="e">
        <f>IF(AND(COUNTIF(Z146:AD146,"DOBLE")&gt;=1,AH146="DOBLE",$B$20="2 LLAVES"),8,VLOOKUP(AH146,Datos!$K$6:$P$9,MATCH('ENUMERACION DE ALOJAMIENTOS'!$B146,Datos!$K$6:$P$6,0),FALSE))</f>
        <v>#N/A</v>
      </c>
      <c r="AJ146" s="28" t="e">
        <f t="shared" si="28"/>
        <v>#N/A</v>
      </c>
      <c r="AK146" s="14"/>
      <c r="AL146" s="14" t="s">
        <v>61</v>
      </c>
      <c r="AM146" s="28" t="e">
        <f>IF(AND(COUNTIF(Z146:AH146,"DOBLE")&gt;=1,AL146="DOBLE",$B$20="2 LLAVES"),8,VLOOKUP(AL146,Datos!$K$6:$P$9,MATCH('ENUMERACION DE ALOJAMIENTOS'!$B146,Datos!$K$6:$P$6,0),FALSE))</f>
        <v>#N/A</v>
      </c>
      <c r="AN146" s="28" t="e">
        <f t="shared" si="29"/>
        <v>#N/A</v>
      </c>
      <c r="AO146" s="14"/>
      <c r="AP146" s="14" t="s">
        <v>61</v>
      </c>
      <c r="AQ146" s="28" t="e">
        <f>IF(AND(COUNTIF(Z146:AL146,"DOBLE")&gt;=1,AP146="DOBLE",$B$20="2 LLAVES"),8,VLOOKUP(AP146,Datos!$K$6:$P$9,MATCH('ENUMERACION DE ALOJAMIENTOS'!$B146,Datos!$K$6:$P$6,0),FALSE))</f>
        <v>#N/A</v>
      </c>
      <c r="AR146" s="28" t="e">
        <f t="shared" si="30"/>
        <v>#N/A</v>
      </c>
      <c r="AS146" s="14"/>
      <c r="AT146" s="49">
        <f t="shared" si="31"/>
        <v>0</v>
      </c>
      <c r="AU146" s="33">
        <v>0</v>
      </c>
      <c r="AV146" s="28" t="e">
        <f>IF(((VLOOKUP($AV$19,Datos!$K$6:$P$9,MATCH('ENUMERACION DE ALOJAMIENTOS'!$B146,Datos!$K$6:$P$6,0),FALSE))*AT146)&lt;10,10,((VLOOKUP($AV$19,Datos!$K$6:$P$9,MATCH('ENUMERACION DE ALOJAMIENTOS'!$B146,Datos!$K$6:$P$6,0),FALSE))*AT146))</f>
        <v>#N/A</v>
      </c>
      <c r="AW146" s="28" t="e">
        <f>VLOOKUP($AW$19,Datos!$K$6:$P$10,MATCH('ENUMERACION DE ALOJAMIENTOS'!$B146,Datos!$K$6:$P$6,0),FALSE)</f>
        <v>#N/A</v>
      </c>
      <c r="AX146" s="28" t="str">
        <f t="shared" si="32"/>
        <v/>
      </c>
      <c r="AY146" s="28" t="str">
        <f t="shared" si="33"/>
        <v/>
      </c>
      <c r="AZ146" s="28">
        <f t="shared" si="34"/>
        <v>0</v>
      </c>
      <c r="BA146" s="51">
        <f t="shared" si="35"/>
        <v>0</v>
      </c>
      <c r="BB146" s="52" t="s">
        <v>65</v>
      </c>
      <c r="BC146" s="46" t="s">
        <v>4</v>
      </c>
      <c r="BD146" s="47" t="str">
        <f t="shared" si="36"/>
        <v/>
      </c>
      <c r="BE146" s="46" t="s">
        <v>4</v>
      </c>
      <c r="BF146" s="47" t="str">
        <f t="shared" si="37"/>
        <v/>
      </c>
      <c r="BG146" s="46" t="s">
        <v>4</v>
      </c>
      <c r="BH146" s="43" t="str">
        <f t="shared" si="38"/>
        <v>Seleccione Categoría</v>
      </c>
      <c r="BI146" s="43"/>
      <c r="BJ146" s="6" t="str">
        <f t="shared" si="39"/>
        <v/>
      </c>
    </row>
    <row r="147" spans="1:62" ht="30" x14ac:dyDescent="0.25">
      <c r="A147" s="13" t="s">
        <v>61</v>
      </c>
      <c r="B147" s="15" t="s">
        <v>62</v>
      </c>
      <c r="C147" s="9" t="s">
        <v>63</v>
      </c>
      <c r="D147" s="10" t="str">
        <f t="shared" si="40"/>
        <v>XX</v>
      </c>
      <c r="E147" s="13"/>
      <c r="F147" s="22" t="s">
        <v>64</v>
      </c>
      <c r="G147" s="24">
        <f>IFERROR(VLOOKUP('ENUMERACION DE ALOJAMIENTOS'!F147,Datos!$A$1:$B$47,2,FALSE),"")</f>
        <v>0</v>
      </c>
      <c r="H147" s="22"/>
      <c r="I147" s="26" t="str">
        <f>IFERROR(VLOOKUP('ENUMERACION DE ALOJAMIENTOS'!H147,Datos!$D$2:$F$1070,3,FALSE),"")</f>
        <v/>
      </c>
      <c r="J147" s="13"/>
      <c r="K147" s="14"/>
      <c r="L147" s="14"/>
      <c r="M147" s="14"/>
      <c r="N147" s="14"/>
      <c r="O147" s="14"/>
      <c r="P147" s="14"/>
      <c r="Q147" s="14"/>
      <c r="R147" s="28" t="str">
        <f t="shared" si="22"/>
        <v/>
      </c>
      <c r="S147" s="28" t="str">
        <f t="shared" si="23"/>
        <v/>
      </c>
      <c r="T147" s="14" t="s">
        <v>4</v>
      </c>
      <c r="U147" s="14"/>
      <c r="V147" s="14"/>
      <c r="W147" s="28" t="e">
        <f>VLOOKUP($W$18,Datos!$K$6:$P$11,MATCH('ENUMERACION DE ALOJAMIENTOS'!B147,Datos!$K$6:$P$6,0),FALSE)</f>
        <v>#N/A</v>
      </c>
      <c r="X147" s="28" t="e">
        <f t="shared" si="24"/>
        <v>#N/A</v>
      </c>
      <c r="Y147" s="28">
        <f t="shared" si="25"/>
        <v>0</v>
      </c>
      <c r="Z147" s="14" t="s">
        <v>61</v>
      </c>
      <c r="AA147" s="28" t="e">
        <f>VLOOKUP(Z147,Datos!$K$6:$P$9,MATCH('ENUMERACION DE ALOJAMIENTOS'!$B147,Datos!$K$6:$P$6,0),FALSE)</f>
        <v>#N/A</v>
      </c>
      <c r="AB147" s="28" t="e">
        <f t="shared" si="26"/>
        <v>#N/A</v>
      </c>
      <c r="AC147" s="14"/>
      <c r="AD147" s="14" t="s">
        <v>61</v>
      </c>
      <c r="AE147" s="28" t="e">
        <f>IF(AND(AD147="DOBLE",Z147="DOBLE",B147="2 LLAVES"),8,VLOOKUP(AD147,Datos!$K$6:$P$9,MATCH('ENUMERACION DE ALOJAMIENTOS'!$B147,Datos!$K$6:$P$6,0),FALSE))</f>
        <v>#N/A</v>
      </c>
      <c r="AF147" s="28" t="e">
        <f t="shared" si="27"/>
        <v>#N/A</v>
      </c>
      <c r="AG147" s="14"/>
      <c r="AH147" s="14" t="s">
        <v>61</v>
      </c>
      <c r="AI147" s="28" t="e">
        <f>IF(AND(COUNTIF(Z147:AD147,"DOBLE")&gt;=1,AH147="DOBLE",$B$20="2 LLAVES"),8,VLOOKUP(AH147,Datos!$K$6:$P$9,MATCH('ENUMERACION DE ALOJAMIENTOS'!$B147,Datos!$K$6:$P$6,0),FALSE))</f>
        <v>#N/A</v>
      </c>
      <c r="AJ147" s="28" t="e">
        <f t="shared" si="28"/>
        <v>#N/A</v>
      </c>
      <c r="AK147" s="14"/>
      <c r="AL147" s="14" t="s">
        <v>61</v>
      </c>
      <c r="AM147" s="28" t="e">
        <f>IF(AND(COUNTIF(Z147:AH147,"DOBLE")&gt;=1,AL147="DOBLE",$B$20="2 LLAVES"),8,VLOOKUP(AL147,Datos!$K$6:$P$9,MATCH('ENUMERACION DE ALOJAMIENTOS'!$B147,Datos!$K$6:$P$6,0),FALSE))</f>
        <v>#N/A</v>
      </c>
      <c r="AN147" s="28" t="e">
        <f t="shared" si="29"/>
        <v>#N/A</v>
      </c>
      <c r="AO147" s="14"/>
      <c r="AP147" s="14" t="s">
        <v>61</v>
      </c>
      <c r="AQ147" s="28" t="e">
        <f>IF(AND(COUNTIF(Z147:AL147,"DOBLE")&gt;=1,AP147="DOBLE",$B$20="2 LLAVES"),8,VLOOKUP(AP147,Datos!$K$6:$P$9,MATCH('ENUMERACION DE ALOJAMIENTOS'!$B147,Datos!$K$6:$P$6,0),FALSE))</f>
        <v>#N/A</v>
      </c>
      <c r="AR147" s="28" t="e">
        <f t="shared" si="30"/>
        <v>#N/A</v>
      </c>
      <c r="AS147" s="14"/>
      <c r="AT147" s="49">
        <f t="shared" si="31"/>
        <v>0</v>
      </c>
      <c r="AU147" s="33">
        <v>0</v>
      </c>
      <c r="AV147" s="28" t="e">
        <f>IF(((VLOOKUP($AV$19,Datos!$K$6:$P$9,MATCH('ENUMERACION DE ALOJAMIENTOS'!$B147,Datos!$K$6:$P$6,0),FALSE))*AT147)&lt;10,10,((VLOOKUP($AV$19,Datos!$K$6:$P$9,MATCH('ENUMERACION DE ALOJAMIENTOS'!$B147,Datos!$K$6:$P$6,0),FALSE))*AT147))</f>
        <v>#N/A</v>
      </c>
      <c r="AW147" s="28" t="e">
        <f>VLOOKUP($AW$19,Datos!$K$6:$P$10,MATCH('ENUMERACION DE ALOJAMIENTOS'!$B147,Datos!$K$6:$P$6,0),FALSE)</f>
        <v>#N/A</v>
      </c>
      <c r="AX147" s="28" t="str">
        <f t="shared" si="32"/>
        <v/>
      </c>
      <c r="AY147" s="28" t="str">
        <f t="shared" si="33"/>
        <v/>
      </c>
      <c r="AZ147" s="28">
        <f t="shared" si="34"/>
        <v>0</v>
      </c>
      <c r="BA147" s="51">
        <f t="shared" si="35"/>
        <v>0</v>
      </c>
      <c r="BB147" s="52" t="s">
        <v>65</v>
      </c>
      <c r="BC147" s="46" t="s">
        <v>4</v>
      </c>
      <c r="BD147" s="47" t="str">
        <f t="shared" si="36"/>
        <v/>
      </c>
      <c r="BE147" s="46" t="s">
        <v>4</v>
      </c>
      <c r="BF147" s="47" t="str">
        <f t="shared" si="37"/>
        <v/>
      </c>
      <c r="BG147" s="46" t="s">
        <v>4</v>
      </c>
      <c r="BH147" s="43" t="str">
        <f t="shared" si="38"/>
        <v>Seleccione Categoría</v>
      </c>
      <c r="BI147" s="43"/>
      <c r="BJ147" s="6" t="str">
        <f t="shared" si="39"/>
        <v/>
      </c>
    </row>
    <row r="148" spans="1:62" ht="30" x14ac:dyDescent="0.25">
      <c r="A148" s="13" t="s">
        <v>61</v>
      </c>
      <c r="B148" s="15" t="s">
        <v>62</v>
      </c>
      <c r="C148" s="9" t="s">
        <v>63</v>
      </c>
      <c r="D148" s="10" t="str">
        <f t="shared" ref="D148:D179" si="41">VLOOKUP(C148,VIA_CODIGO,2,FALSE)</f>
        <v>XX</v>
      </c>
      <c r="E148" s="13"/>
      <c r="F148" s="22" t="s">
        <v>64</v>
      </c>
      <c r="G148" s="24">
        <f>IFERROR(VLOOKUP('ENUMERACION DE ALOJAMIENTOS'!F148,Datos!$A$1:$B$47,2,FALSE),"")</f>
        <v>0</v>
      </c>
      <c r="H148" s="22"/>
      <c r="I148" s="26" t="str">
        <f>IFERROR(VLOOKUP('ENUMERACION DE ALOJAMIENTOS'!H148,Datos!$D$2:$F$1070,3,FALSE),"")</f>
        <v/>
      </c>
      <c r="J148" s="13"/>
      <c r="K148" s="14"/>
      <c r="L148" s="14"/>
      <c r="M148" s="14"/>
      <c r="N148" s="14"/>
      <c r="O148" s="14"/>
      <c r="P148" s="14"/>
      <c r="Q148" s="14"/>
      <c r="R148" s="28" t="str">
        <f t="shared" si="22"/>
        <v/>
      </c>
      <c r="S148" s="28" t="str">
        <f t="shared" si="23"/>
        <v/>
      </c>
      <c r="T148" s="14" t="s">
        <v>4</v>
      </c>
      <c r="U148" s="14"/>
      <c r="V148" s="14"/>
      <c r="W148" s="28" t="e">
        <f>VLOOKUP($W$18,Datos!$K$6:$P$11,MATCH('ENUMERACION DE ALOJAMIENTOS'!B148,Datos!$K$6:$P$6,0),FALSE)</f>
        <v>#N/A</v>
      </c>
      <c r="X148" s="28" t="e">
        <f t="shared" si="24"/>
        <v>#N/A</v>
      </c>
      <c r="Y148" s="28">
        <f t="shared" si="25"/>
        <v>0</v>
      </c>
      <c r="Z148" s="14" t="s">
        <v>61</v>
      </c>
      <c r="AA148" s="28" t="e">
        <f>VLOOKUP(Z148,Datos!$K$6:$P$9,MATCH('ENUMERACION DE ALOJAMIENTOS'!$B148,Datos!$K$6:$P$6,0),FALSE)</f>
        <v>#N/A</v>
      </c>
      <c r="AB148" s="28" t="e">
        <f t="shared" si="26"/>
        <v>#N/A</v>
      </c>
      <c r="AC148" s="14"/>
      <c r="AD148" s="14" t="s">
        <v>61</v>
      </c>
      <c r="AE148" s="28" t="e">
        <f>IF(AND(AD148="DOBLE",Z148="DOBLE",B148="2 LLAVES"),8,VLOOKUP(AD148,Datos!$K$6:$P$9,MATCH('ENUMERACION DE ALOJAMIENTOS'!$B148,Datos!$K$6:$P$6,0),FALSE))</f>
        <v>#N/A</v>
      </c>
      <c r="AF148" s="28" t="e">
        <f t="shared" si="27"/>
        <v>#N/A</v>
      </c>
      <c r="AG148" s="14"/>
      <c r="AH148" s="14" t="s">
        <v>61</v>
      </c>
      <c r="AI148" s="28" t="e">
        <f>IF(AND(COUNTIF(Z148:AD148,"DOBLE")&gt;=1,AH148="DOBLE",$B$20="2 LLAVES"),8,VLOOKUP(AH148,Datos!$K$6:$P$9,MATCH('ENUMERACION DE ALOJAMIENTOS'!$B148,Datos!$K$6:$P$6,0),FALSE))</f>
        <v>#N/A</v>
      </c>
      <c r="AJ148" s="28" t="e">
        <f t="shared" si="28"/>
        <v>#N/A</v>
      </c>
      <c r="AK148" s="14"/>
      <c r="AL148" s="14" t="s">
        <v>61</v>
      </c>
      <c r="AM148" s="28" t="e">
        <f>IF(AND(COUNTIF(Z148:AH148,"DOBLE")&gt;=1,AL148="DOBLE",$B$20="2 LLAVES"),8,VLOOKUP(AL148,Datos!$K$6:$P$9,MATCH('ENUMERACION DE ALOJAMIENTOS'!$B148,Datos!$K$6:$P$6,0),FALSE))</f>
        <v>#N/A</v>
      </c>
      <c r="AN148" s="28" t="e">
        <f t="shared" si="29"/>
        <v>#N/A</v>
      </c>
      <c r="AO148" s="14"/>
      <c r="AP148" s="14" t="s">
        <v>61</v>
      </c>
      <c r="AQ148" s="28" t="e">
        <f>IF(AND(COUNTIF(Z148:AL148,"DOBLE")&gt;=1,AP148="DOBLE",$B$20="2 LLAVES"),8,VLOOKUP(AP148,Datos!$K$6:$P$9,MATCH('ENUMERACION DE ALOJAMIENTOS'!$B148,Datos!$K$6:$P$6,0),FALSE))</f>
        <v>#N/A</v>
      </c>
      <c r="AR148" s="28" t="e">
        <f t="shared" si="30"/>
        <v>#N/A</v>
      </c>
      <c r="AS148" s="14"/>
      <c r="AT148" s="49">
        <f t="shared" si="31"/>
        <v>0</v>
      </c>
      <c r="AU148" s="33">
        <v>0</v>
      </c>
      <c r="AV148" s="28" t="e">
        <f>IF(((VLOOKUP($AV$19,Datos!$K$6:$P$9,MATCH('ENUMERACION DE ALOJAMIENTOS'!$B148,Datos!$K$6:$P$6,0),FALSE))*AT148)&lt;10,10,((VLOOKUP($AV$19,Datos!$K$6:$P$9,MATCH('ENUMERACION DE ALOJAMIENTOS'!$B148,Datos!$K$6:$P$6,0),FALSE))*AT148))</f>
        <v>#N/A</v>
      </c>
      <c r="AW148" s="28" t="e">
        <f>VLOOKUP($AW$19,Datos!$K$6:$P$10,MATCH('ENUMERACION DE ALOJAMIENTOS'!$B148,Datos!$K$6:$P$6,0),FALSE)</f>
        <v>#N/A</v>
      </c>
      <c r="AX148" s="28" t="str">
        <f t="shared" si="32"/>
        <v/>
      </c>
      <c r="AY148" s="28" t="str">
        <f t="shared" si="33"/>
        <v/>
      </c>
      <c r="AZ148" s="28">
        <f t="shared" si="34"/>
        <v>0</v>
      </c>
      <c r="BA148" s="51">
        <f t="shared" si="35"/>
        <v>0</v>
      </c>
      <c r="BB148" s="52" t="s">
        <v>65</v>
      </c>
      <c r="BC148" s="46" t="s">
        <v>4</v>
      </c>
      <c r="BD148" s="47" t="str">
        <f t="shared" si="36"/>
        <v/>
      </c>
      <c r="BE148" s="46" t="s">
        <v>4</v>
      </c>
      <c r="BF148" s="47" t="str">
        <f t="shared" si="37"/>
        <v/>
      </c>
      <c r="BG148" s="46" t="s">
        <v>4</v>
      </c>
      <c r="BH148" s="43" t="str">
        <f t="shared" si="38"/>
        <v>Seleccione Categoría</v>
      </c>
      <c r="BI148" s="43"/>
      <c r="BJ148" s="6" t="str">
        <f t="shared" si="39"/>
        <v/>
      </c>
    </row>
    <row r="149" spans="1:62" ht="30" x14ac:dyDescent="0.25">
      <c r="A149" s="13" t="s">
        <v>61</v>
      </c>
      <c r="B149" s="15" t="s">
        <v>62</v>
      </c>
      <c r="C149" s="9" t="s">
        <v>63</v>
      </c>
      <c r="D149" s="10" t="str">
        <f t="shared" si="41"/>
        <v>XX</v>
      </c>
      <c r="E149" s="13"/>
      <c r="F149" s="22" t="s">
        <v>64</v>
      </c>
      <c r="G149" s="24">
        <f>IFERROR(VLOOKUP('ENUMERACION DE ALOJAMIENTOS'!F149,Datos!$A$1:$B$47,2,FALSE),"")</f>
        <v>0</v>
      </c>
      <c r="H149" s="22"/>
      <c r="I149" s="26" t="str">
        <f>IFERROR(VLOOKUP('ENUMERACION DE ALOJAMIENTOS'!H149,Datos!$D$2:$F$1070,3,FALSE),"")</f>
        <v/>
      </c>
      <c r="J149" s="13"/>
      <c r="K149" s="14"/>
      <c r="L149" s="14"/>
      <c r="M149" s="14"/>
      <c r="N149" s="14"/>
      <c r="O149" s="14"/>
      <c r="P149" s="14"/>
      <c r="Q149" s="14"/>
      <c r="R149" s="28" t="str">
        <f t="shared" ref="R149:R210" si="42">IF(OR(B149="3 LLAVES",B149="4 LLAVES",B149="5 LLAVES"),1,IF(B149="2 LLAVES",2,""))</f>
        <v/>
      </c>
      <c r="S149" s="28" t="str">
        <f t="shared" ref="S149:S210" si="43">IF(O149="","",IF(AND(OR(T149="NO",T149="Seleccionar"),R149&lt;=O149),"No cumple",""))</f>
        <v/>
      </c>
      <c r="T149" s="14" t="s">
        <v>4</v>
      </c>
      <c r="U149" s="14"/>
      <c r="V149" s="14"/>
      <c r="W149" s="28" t="e">
        <f>VLOOKUP($W$18,Datos!$K$6:$P$11,MATCH('ENUMERACION DE ALOJAMIENTOS'!B149,Datos!$K$6:$P$6,0),FALSE)</f>
        <v>#N/A</v>
      </c>
      <c r="X149" s="28" t="e">
        <f t="shared" ref="X149:X210" si="44">IF(OR(V149=1,V149=""),W149,(SUM(COUNTIF(Z149:AP149,"INDIVIDUAL"),(COUNTIF(Z149:AP149,"DOBLE"))*2)))</f>
        <v>#N/A</v>
      </c>
      <c r="Y149" s="28">
        <f t="shared" ref="Y149:Y210" si="45">SUM(COUNTIF(Z149:AP149,"INDIVIDUAL"),(COUNTIF(Z149:AP149,"DOBLE"))*2)</f>
        <v>0</v>
      </c>
      <c r="Z149" s="14" t="s">
        <v>61</v>
      </c>
      <c r="AA149" s="28" t="e">
        <f>VLOOKUP(Z149,Datos!$K$6:$P$9,MATCH('ENUMERACION DE ALOJAMIENTOS'!$B149,Datos!$K$6:$P$6,0),FALSE)</f>
        <v>#N/A</v>
      </c>
      <c r="AB149" s="28" t="e">
        <f t="shared" ref="AB149:AB210" si="46">IF(AC149&gt;=AA149,"Cumple","No cumple")</f>
        <v>#N/A</v>
      </c>
      <c r="AC149" s="14"/>
      <c r="AD149" s="14" t="s">
        <v>61</v>
      </c>
      <c r="AE149" s="28" t="e">
        <f>IF(AND(AD149="DOBLE",Z149="DOBLE",B149="2 LLAVES"),8,VLOOKUP(AD149,Datos!$K$6:$P$9,MATCH('ENUMERACION DE ALOJAMIENTOS'!$B149,Datos!$K$6:$P$6,0),FALSE))</f>
        <v>#N/A</v>
      </c>
      <c r="AF149" s="28" t="e">
        <f t="shared" ref="AF149:AF210" si="47">IF(AG149&gt;=AE149,"Cumple","No cumple")</f>
        <v>#N/A</v>
      </c>
      <c r="AG149" s="14"/>
      <c r="AH149" s="14" t="s">
        <v>61</v>
      </c>
      <c r="AI149" s="28" t="e">
        <f>IF(AND(COUNTIF(Z149:AD149,"DOBLE")&gt;=1,AH149="DOBLE",$B$20="2 LLAVES"),8,VLOOKUP(AH149,Datos!$K$6:$P$9,MATCH('ENUMERACION DE ALOJAMIENTOS'!$B149,Datos!$K$6:$P$6,0),FALSE))</f>
        <v>#N/A</v>
      </c>
      <c r="AJ149" s="28" t="e">
        <f t="shared" ref="AJ149:AJ210" si="48">IF(AK149&gt;=AI149,"Cumple","No cumple")</f>
        <v>#N/A</v>
      </c>
      <c r="AK149" s="14"/>
      <c r="AL149" s="14" t="s">
        <v>61</v>
      </c>
      <c r="AM149" s="28" t="e">
        <f>IF(AND(COUNTIF(Z149:AH149,"DOBLE")&gt;=1,AL149="DOBLE",$B$20="2 LLAVES"),8,VLOOKUP(AL149,Datos!$K$6:$P$9,MATCH('ENUMERACION DE ALOJAMIENTOS'!$B149,Datos!$K$6:$P$6,0),FALSE))</f>
        <v>#N/A</v>
      </c>
      <c r="AN149" s="28" t="e">
        <f t="shared" ref="AN149:AN210" si="49">IF(AO149&gt;=AM149,"Cumple","No cumple")</f>
        <v>#N/A</v>
      </c>
      <c r="AO149" s="14"/>
      <c r="AP149" s="14" t="s">
        <v>61</v>
      </c>
      <c r="AQ149" s="28" t="e">
        <f>IF(AND(COUNTIF(Z149:AL149,"DOBLE")&gt;=1,AP149="DOBLE",$B$20="2 LLAVES"),8,VLOOKUP(AP149,Datos!$K$6:$P$9,MATCH('ENUMERACION DE ALOJAMIENTOS'!$B149,Datos!$K$6:$P$6,0),FALSE))</f>
        <v>#N/A</v>
      </c>
      <c r="AR149" s="28" t="e">
        <f t="shared" ref="AR149:AR210" si="50">IF(AS149&gt;=AQ149,"Cumple","No cumple")</f>
        <v>#N/A</v>
      </c>
      <c r="AS149" s="14"/>
      <c r="AT149" s="49">
        <f t="shared" ref="AT149:AT210" si="51">IFERROR(IF(A149="ESTUDIO",BA149,IF(OR(V149=1,V149=""),MIN(Y149,W149),X149)),0)</f>
        <v>0</v>
      </c>
      <c r="AU149" s="33">
        <v>0</v>
      </c>
      <c r="AV149" s="28" t="e">
        <f>IF(((VLOOKUP($AV$19,Datos!$K$6:$P$9,MATCH('ENUMERACION DE ALOJAMIENTOS'!$B149,Datos!$K$6:$P$6,0),FALSE))*AT149)&lt;10,10,((VLOOKUP($AV$19,Datos!$K$6:$P$9,MATCH('ENUMERACION DE ALOJAMIENTOS'!$B149,Datos!$K$6:$P$6,0),FALSE))*AT149))</f>
        <v>#N/A</v>
      </c>
      <c r="AW149" s="28" t="e">
        <f>VLOOKUP($AW$19,Datos!$K$6:$P$10,MATCH('ENUMERACION DE ALOJAMIENTOS'!$B149,Datos!$K$6:$P$6,0),FALSE)</f>
        <v>#N/A</v>
      </c>
      <c r="AX149" s="28" t="str">
        <f t="shared" ref="AX149:AX210" si="52">IF($A149&lt;&gt;"APARTAMENTO","",IF(AU149&lt;AV149,"No cumple",""))</f>
        <v/>
      </c>
      <c r="AY149" s="28" t="str">
        <f t="shared" ref="AY149:AY210" si="53">IF($A149&lt;&gt;"ESTUDIO","",IF(AU149&lt;AW149,"No cumple",""))</f>
        <v/>
      </c>
      <c r="AZ149" s="28">
        <f t="shared" ref="AZ149:AZ210" si="54">IF(A149="ESTUDIO",2,IF(COUNTIF(Z149:AP149,"DOBLE")=1,2,AT149/2))</f>
        <v>0</v>
      </c>
      <c r="BA149" s="51">
        <f t="shared" ref="BA149:BA210" si="55">IFERROR(ROUNDDOWN(AZ149,0),0)</f>
        <v>0</v>
      </c>
      <c r="BB149" s="52" t="s">
        <v>65</v>
      </c>
      <c r="BC149" s="46" t="s">
        <v>4</v>
      </c>
      <c r="BD149" s="47" t="str">
        <f t="shared" ref="BD149:BD210" si="56">IF(AND(BC149="NO",OR(B149="4 LLAVES",B149="5 LLAVES")),"No cumple","")</f>
        <v/>
      </c>
      <c r="BE149" s="46" t="s">
        <v>4</v>
      </c>
      <c r="BF149" s="47" t="str">
        <f t="shared" ref="BF149:BF210" si="57">IF(AND(BE149="NO",$B149="5 LLAVES"),"No cumple","")</f>
        <v/>
      </c>
      <c r="BG149" s="46" t="s">
        <v>4</v>
      </c>
      <c r="BH149" s="43" t="str">
        <f t="shared" ref="BH149:BH210" si="58">IF(COUNTIF(R149:BG149,"No cumple")&gt;0,"NO CLASIFICABLE",B149)</f>
        <v>Seleccione Categoría</v>
      </c>
      <c r="BI149" s="43"/>
      <c r="BJ149" s="6" t="str">
        <f t="shared" ref="BJ149:BJ210" si="59">IF(AND(OR(A149&lt;&gt;"Seleccione Tipo",B149&lt;&gt;"Seleccione Categoría"),BH149="Seleccione Categoría"),"Es obligatorio para su clasificación rellenar TIPO y CATEGORÍA de apartamento","")</f>
        <v/>
      </c>
    </row>
    <row r="150" spans="1:62" ht="30" x14ac:dyDescent="0.25">
      <c r="A150" s="13" t="s">
        <v>61</v>
      </c>
      <c r="B150" s="15" t="s">
        <v>62</v>
      </c>
      <c r="C150" s="9" t="s">
        <v>63</v>
      </c>
      <c r="D150" s="10" t="str">
        <f t="shared" si="41"/>
        <v>XX</v>
      </c>
      <c r="E150" s="13"/>
      <c r="F150" s="22" t="s">
        <v>64</v>
      </c>
      <c r="G150" s="24">
        <f>IFERROR(VLOOKUP('ENUMERACION DE ALOJAMIENTOS'!F150,Datos!$A$1:$B$47,2,FALSE),"")</f>
        <v>0</v>
      </c>
      <c r="H150" s="22"/>
      <c r="I150" s="26" t="str">
        <f>IFERROR(VLOOKUP('ENUMERACION DE ALOJAMIENTOS'!H150,Datos!$D$2:$F$1070,3,FALSE),"")</f>
        <v/>
      </c>
      <c r="J150" s="13"/>
      <c r="K150" s="14"/>
      <c r="L150" s="14"/>
      <c r="M150" s="14"/>
      <c r="N150" s="14"/>
      <c r="O150" s="14"/>
      <c r="P150" s="14"/>
      <c r="Q150" s="14"/>
      <c r="R150" s="28" t="str">
        <f t="shared" si="42"/>
        <v/>
      </c>
      <c r="S150" s="28" t="str">
        <f t="shared" si="43"/>
        <v/>
      </c>
      <c r="T150" s="14" t="s">
        <v>4</v>
      </c>
      <c r="U150" s="14"/>
      <c r="V150" s="14"/>
      <c r="W150" s="28" t="e">
        <f>VLOOKUP($W$18,Datos!$K$6:$P$11,MATCH('ENUMERACION DE ALOJAMIENTOS'!B150,Datos!$K$6:$P$6,0),FALSE)</f>
        <v>#N/A</v>
      </c>
      <c r="X150" s="28" t="e">
        <f t="shared" si="44"/>
        <v>#N/A</v>
      </c>
      <c r="Y150" s="28">
        <f t="shared" si="45"/>
        <v>0</v>
      </c>
      <c r="Z150" s="14" t="s">
        <v>61</v>
      </c>
      <c r="AA150" s="28" t="e">
        <f>VLOOKUP(Z150,Datos!$K$6:$P$9,MATCH('ENUMERACION DE ALOJAMIENTOS'!$B150,Datos!$K$6:$P$6,0),FALSE)</f>
        <v>#N/A</v>
      </c>
      <c r="AB150" s="28" t="e">
        <f t="shared" si="46"/>
        <v>#N/A</v>
      </c>
      <c r="AC150" s="14"/>
      <c r="AD150" s="14" t="s">
        <v>61</v>
      </c>
      <c r="AE150" s="28" t="e">
        <f>IF(AND(AD150="DOBLE",Z150="DOBLE",B150="2 LLAVES"),8,VLOOKUP(AD150,Datos!$K$6:$P$9,MATCH('ENUMERACION DE ALOJAMIENTOS'!$B150,Datos!$K$6:$P$6,0),FALSE))</f>
        <v>#N/A</v>
      </c>
      <c r="AF150" s="28" t="e">
        <f t="shared" si="47"/>
        <v>#N/A</v>
      </c>
      <c r="AG150" s="14"/>
      <c r="AH150" s="14" t="s">
        <v>61</v>
      </c>
      <c r="AI150" s="28" t="e">
        <f>IF(AND(COUNTIF(Z150:AD150,"DOBLE")&gt;=1,AH150="DOBLE",$B$20="2 LLAVES"),8,VLOOKUP(AH150,Datos!$K$6:$P$9,MATCH('ENUMERACION DE ALOJAMIENTOS'!$B150,Datos!$K$6:$P$6,0),FALSE))</f>
        <v>#N/A</v>
      </c>
      <c r="AJ150" s="28" t="e">
        <f t="shared" si="48"/>
        <v>#N/A</v>
      </c>
      <c r="AK150" s="14"/>
      <c r="AL150" s="14" t="s">
        <v>61</v>
      </c>
      <c r="AM150" s="28" t="e">
        <f>IF(AND(COUNTIF(Z150:AH150,"DOBLE")&gt;=1,AL150="DOBLE",$B$20="2 LLAVES"),8,VLOOKUP(AL150,Datos!$K$6:$P$9,MATCH('ENUMERACION DE ALOJAMIENTOS'!$B150,Datos!$K$6:$P$6,0),FALSE))</f>
        <v>#N/A</v>
      </c>
      <c r="AN150" s="28" t="e">
        <f t="shared" si="49"/>
        <v>#N/A</v>
      </c>
      <c r="AO150" s="14"/>
      <c r="AP150" s="14" t="s">
        <v>61</v>
      </c>
      <c r="AQ150" s="28" t="e">
        <f>IF(AND(COUNTIF(Z150:AL150,"DOBLE")&gt;=1,AP150="DOBLE",$B$20="2 LLAVES"),8,VLOOKUP(AP150,Datos!$K$6:$P$9,MATCH('ENUMERACION DE ALOJAMIENTOS'!$B150,Datos!$K$6:$P$6,0),FALSE))</f>
        <v>#N/A</v>
      </c>
      <c r="AR150" s="28" t="e">
        <f t="shared" si="50"/>
        <v>#N/A</v>
      </c>
      <c r="AS150" s="14"/>
      <c r="AT150" s="49">
        <f t="shared" si="51"/>
        <v>0</v>
      </c>
      <c r="AU150" s="33">
        <v>0</v>
      </c>
      <c r="AV150" s="28" t="e">
        <f>IF(((VLOOKUP($AV$19,Datos!$K$6:$P$9,MATCH('ENUMERACION DE ALOJAMIENTOS'!$B150,Datos!$K$6:$P$6,0),FALSE))*AT150)&lt;10,10,((VLOOKUP($AV$19,Datos!$K$6:$P$9,MATCH('ENUMERACION DE ALOJAMIENTOS'!$B150,Datos!$K$6:$P$6,0),FALSE))*AT150))</f>
        <v>#N/A</v>
      </c>
      <c r="AW150" s="28" t="e">
        <f>VLOOKUP($AW$19,Datos!$K$6:$P$10,MATCH('ENUMERACION DE ALOJAMIENTOS'!$B150,Datos!$K$6:$P$6,0),FALSE)</f>
        <v>#N/A</v>
      </c>
      <c r="AX150" s="28" t="str">
        <f t="shared" si="52"/>
        <v/>
      </c>
      <c r="AY150" s="28" t="str">
        <f t="shared" si="53"/>
        <v/>
      </c>
      <c r="AZ150" s="28">
        <f t="shared" si="54"/>
        <v>0</v>
      </c>
      <c r="BA150" s="51">
        <f t="shared" si="55"/>
        <v>0</v>
      </c>
      <c r="BB150" s="52" t="s">
        <v>65</v>
      </c>
      <c r="BC150" s="46" t="s">
        <v>4</v>
      </c>
      <c r="BD150" s="47" t="str">
        <f t="shared" si="56"/>
        <v/>
      </c>
      <c r="BE150" s="46" t="s">
        <v>4</v>
      </c>
      <c r="BF150" s="47" t="str">
        <f t="shared" si="57"/>
        <v/>
      </c>
      <c r="BG150" s="46" t="s">
        <v>4</v>
      </c>
      <c r="BH150" s="43" t="str">
        <f t="shared" si="58"/>
        <v>Seleccione Categoría</v>
      </c>
      <c r="BI150" s="43"/>
      <c r="BJ150" s="6" t="str">
        <f t="shared" si="59"/>
        <v/>
      </c>
    </row>
    <row r="151" spans="1:62" ht="30" x14ac:dyDescent="0.25">
      <c r="A151" s="13" t="s">
        <v>61</v>
      </c>
      <c r="B151" s="15" t="s">
        <v>62</v>
      </c>
      <c r="C151" s="9" t="s">
        <v>63</v>
      </c>
      <c r="D151" s="10" t="str">
        <f t="shared" si="41"/>
        <v>XX</v>
      </c>
      <c r="E151" s="13"/>
      <c r="F151" s="22" t="s">
        <v>64</v>
      </c>
      <c r="G151" s="24">
        <f>IFERROR(VLOOKUP('ENUMERACION DE ALOJAMIENTOS'!F151,Datos!$A$1:$B$47,2,FALSE),"")</f>
        <v>0</v>
      </c>
      <c r="H151" s="22"/>
      <c r="I151" s="26" t="str">
        <f>IFERROR(VLOOKUP('ENUMERACION DE ALOJAMIENTOS'!H151,Datos!$D$2:$F$1070,3,FALSE),"")</f>
        <v/>
      </c>
      <c r="J151" s="13"/>
      <c r="K151" s="14"/>
      <c r="L151" s="14"/>
      <c r="M151" s="14"/>
      <c r="N151" s="14"/>
      <c r="O151" s="14"/>
      <c r="P151" s="14"/>
      <c r="Q151" s="14"/>
      <c r="R151" s="28" t="str">
        <f t="shared" si="42"/>
        <v/>
      </c>
      <c r="S151" s="28" t="str">
        <f t="shared" si="43"/>
        <v/>
      </c>
      <c r="T151" s="14" t="s">
        <v>4</v>
      </c>
      <c r="U151" s="14"/>
      <c r="V151" s="14"/>
      <c r="W151" s="28" t="e">
        <f>VLOOKUP($W$18,Datos!$K$6:$P$11,MATCH('ENUMERACION DE ALOJAMIENTOS'!B151,Datos!$K$6:$P$6,0),FALSE)</f>
        <v>#N/A</v>
      </c>
      <c r="X151" s="28" t="e">
        <f t="shared" si="44"/>
        <v>#N/A</v>
      </c>
      <c r="Y151" s="28">
        <f t="shared" si="45"/>
        <v>0</v>
      </c>
      <c r="Z151" s="14" t="s">
        <v>61</v>
      </c>
      <c r="AA151" s="28" t="e">
        <f>VLOOKUP(Z151,Datos!$K$6:$P$9,MATCH('ENUMERACION DE ALOJAMIENTOS'!$B151,Datos!$K$6:$P$6,0),FALSE)</f>
        <v>#N/A</v>
      </c>
      <c r="AB151" s="28" t="e">
        <f t="shared" si="46"/>
        <v>#N/A</v>
      </c>
      <c r="AC151" s="14"/>
      <c r="AD151" s="14" t="s">
        <v>61</v>
      </c>
      <c r="AE151" s="28" t="e">
        <f>IF(AND(AD151="DOBLE",Z151="DOBLE",B151="2 LLAVES"),8,VLOOKUP(AD151,Datos!$K$6:$P$9,MATCH('ENUMERACION DE ALOJAMIENTOS'!$B151,Datos!$K$6:$P$6,0),FALSE))</f>
        <v>#N/A</v>
      </c>
      <c r="AF151" s="28" t="e">
        <f t="shared" si="47"/>
        <v>#N/A</v>
      </c>
      <c r="AG151" s="14"/>
      <c r="AH151" s="14" t="s">
        <v>61</v>
      </c>
      <c r="AI151" s="28" t="e">
        <f>IF(AND(COUNTIF(Z151:AD151,"DOBLE")&gt;=1,AH151="DOBLE",$B$20="2 LLAVES"),8,VLOOKUP(AH151,Datos!$K$6:$P$9,MATCH('ENUMERACION DE ALOJAMIENTOS'!$B151,Datos!$K$6:$P$6,0),FALSE))</f>
        <v>#N/A</v>
      </c>
      <c r="AJ151" s="28" t="e">
        <f t="shared" si="48"/>
        <v>#N/A</v>
      </c>
      <c r="AK151" s="14"/>
      <c r="AL151" s="14" t="s">
        <v>61</v>
      </c>
      <c r="AM151" s="28" t="e">
        <f>IF(AND(COUNTIF(Z151:AH151,"DOBLE")&gt;=1,AL151="DOBLE",$B$20="2 LLAVES"),8,VLOOKUP(AL151,Datos!$K$6:$P$9,MATCH('ENUMERACION DE ALOJAMIENTOS'!$B151,Datos!$K$6:$P$6,0),FALSE))</f>
        <v>#N/A</v>
      </c>
      <c r="AN151" s="28" t="e">
        <f t="shared" si="49"/>
        <v>#N/A</v>
      </c>
      <c r="AO151" s="14"/>
      <c r="AP151" s="14" t="s">
        <v>61</v>
      </c>
      <c r="AQ151" s="28" t="e">
        <f>IF(AND(COUNTIF(Z151:AL151,"DOBLE")&gt;=1,AP151="DOBLE",$B$20="2 LLAVES"),8,VLOOKUP(AP151,Datos!$K$6:$P$9,MATCH('ENUMERACION DE ALOJAMIENTOS'!$B151,Datos!$K$6:$P$6,0),FALSE))</f>
        <v>#N/A</v>
      </c>
      <c r="AR151" s="28" t="e">
        <f t="shared" si="50"/>
        <v>#N/A</v>
      </c>
      <c r="AS151" s="14"/>
      <c r="AT151" s="49">
        <f t="shared" si="51"/>
        <v>0</v>
      </c>
      <c r="AU151" s="33">
        <v>0</v>
      </c>
      <c r="AV151" s="28" t="e">
        <f>IF(((VLOOKUP($AV$19,Datos!$K$6:$P$9,MATCH('ENUMERACION DE ALOJAMIENTOS'!$B151,Datos!$K$6:$P$6,0),FALSE))*AT151)&lt;10,10,((VLOOKUP($AV$19,Datos!$K$6:$P$9,MATCH('ENUMERACION DE ALOJAMIENTOS'!$B151,Datos!$K$6:$P$6,0),FALSE))*AT151))</f>
        <v>#N/A</v>
      </c>
      <c r="AW151" s="28" t="e">
        <f>VLOOKUP($AW$19,Datos!$K$6:$P$10,MATCH('ENUMERACION DE ALOJAMIENTOS'!$B151,Datos!$K$6:$P$6,0),FALSE)</f>
        <v>#N/A</v>
      </c>
      <c r="AX151" s="28" t="str">
        <f t="shared" si="52"/>
        <v/>
      </c>
      <c r="AY151" s="28" t="str">
        <f t="shared" si="53"/>
        <v/>
      </c>
      <c r="AZ151" s="28">
        <f t="shared" si="54"/>
        <v>0</v>
      </c>
      <c r="BA151" s="51">
        <f t="shared" si="55"/>
        <v>0</v>
      </c>
      <c r="BB151" s="52" t="s">
        <v>65</v>
      </c>
      <c r="BC151" s="46" t="s">
        <v>4</v>
      </c>
      <c r="BD151" s="47" t="str">
        <f t="shared" si="56"/>
        <v/>
      </c>
      <c r="BE151" s="46" t="s">
        <v>4</v>
      </c>
      <c r="BF151" s="47" t="str">
        <f t="shared" si="57"/>
        <v/>
      </c>
      <c r="BG151" s="46" t="s">
        <v>4</v>
      </c>
      <c r="BH151" s="43" t="str">
        <f t="shared" si="58"/>
        <v>Seleccione Categoría</v>
      </c>
      <c r="BI151" s="43"/>
      <c r="BJ151" s="6" t="str">
        <f t="shared" si="59"/>
        <v/>
      </c>
    </row>
    <row r="152" spans="1:62" ht="30" x14ac:dyDescent="0.25">
      <c r="A152" s="13" t="s">
        <v>61</v>
      </c>
      <c r="B152" s="15" t="s">
        <v>62</v>
      </c>
      <c r="C152" s="9" t="s">
        <v>63</v>
      </c>
      <c r="D152" s="10" t="str">
        <f t="shared" si="41"/>
        <v>XX</v>
      </c>
      <c r="E152" s="13"/>
      <c r="F152" s="22" t="s">
        <v>64</v>
      </c>
      <c r="G152" s="24">
        <f>IFERROR(VLOOKUP('ENUMERACION DE ALOJAMIENTOS'!F152,Datos!$A$1:$B$47,2,FALSE),"")</f>
        <v>0</v>
      </c>
      <c r="H152" s="22"/>
      <c r="I152" s="26" t="str">
        <f>IFERROR(VLOOKUP('ENUMERACION DE ALOJAMIENTOS'!H152,Datos!$D$2:$F$1070,3,FALSE),"")</f>
        <v/>
      </c>
      <c r="J152" s="13"/>
      <c r="K152" s="14"/>
      <c r="L152" s="14"/>
      <c r="M152" s="14"/>
      <c r="N152" s="14"/>
      <c r="O152" s="14"/>
      <c r="P152" s="14"/>
      <c r="Q152" s="14"/>
      <c r="R152" s="28" t="str">
        <f t="shared" si="42"/>
        <v/>
      </c>
      <c r="S152" s="28" t="str">
        <f t="shared" si="43"/>
        <v/>
      </c>
      <c r="T152" s="14" t="s">
        <v>4</v>
      </c>
      <c r="U152" s="14"/>
      <c r="V152" s="14"/>
      <c r="W152" s="28" t="e">
        <f>VLOOKUP($W$18,Datos!$K$6:$P$11,MATCH('ENUMERACION DE ALOJAMIENTOS'!B152,Datos!$K$6:$P$6,0),FALSE)</f>
        <v>#N/A</v>
      </c>
      <c r="X152" s="28" t="e">
        <f t="shared" si="44"/>
        <v>#N/A</v>
      </c>
      <c r="Y152" s="28">
        <f t="shared" si="45"/>
        <v>0</v>
      </c>
      <c r="Z152" s="14" t="s">
        <v>61</v>
      </c>
      <c r="AA152" s="28" t="e">
        <f>VLOOKUP(Z152,Datos!$K$6:$P$9,MATCH('ENUMERACION DE ALOJAMIENTOS'!$B152,Datos!$K$6:$P$6,0),FALSE)</f>
        <v>#N/A</v>
      </c>
      <c r="AB152" s="28" t="e">
        <f t="shared" si="46"/>
        <v>#N/A</v>
      </c>
      <c r="AC152" s="14"/>
      <c r="AD152" s="14" t="s">
        <v>61</v>
      </c>
      <c r="AE152" s="28" t="e">
        <f>IF(AND(AD152="DOBLE",Z152="DOBLE",B152="2 LLAVES"),8,VLOOKUP(AD152,Datos!$K$6:$P$9,MATCH('ENUMERACION DE ALOJAMIENTOS'!$B152,Datos!$K$6:$P$6,0),FALSE))</f>
        <v>#N/A</v>
      </c>
      <c r="AF152" s="28" t="e">
        <f t="shared" si="47"/>
        <v>#N/A</v>
      </c>
      <c r="AG152" s="14"/>
      <c r="AH152" s="14" t="s">
        <v>61</v>
      </c>
      <c r="AI152" s="28" t="e">
        <f>IF(AND(COUNTIF(Z152:AD152,"DOBLE")&gt;=1,AH152="DOBLE",$B$20="2 LLAVES"),8,VLOOKUP(AH152,Datos!$K$6:$P$9,MATCH('ENUMERACION DE ALOJAMIENTOS'!$B152,Datos!$K$6:$P$6,0),FALSE))</f>
        <v>#N/A</v>
      </c>
      <c r="AJ152" s="28" t="e">
        <f t="shared" si="48"/>
        <v>#N/A</v>
      </c>
      <c r="AK152" s="14"/>
      <c r="AL152" s="14" t="s">
        <v>61</v>
      </c>
      <c r="AM152" s="28" t="e">
        <f>IF(AND(COUNTIF(Z152:AH152,"DOBLE")&gt;=1,AL152="DOBLE",$B$20="2 LLAVES"),8,VLOOKUP(AL152,Datos!$K$6:$P$9,MATCH('ENUMERACION DE ALOJAMIENTOS'!$B152,Datos!$K$6:$P$6,0),FALSE))</f>
        <v>#N/A</v>
      </c>
      <c r="AN152" s="28" t="e">
        <f t="shared" si="49"/>
        <v>#N/A</v>
      </c>
      <c r="AO152" s="14"/>
      <c r="AP152" s="14" t="s">
        <v>61</v>
      </c>
      <c r="AQ152" s="28" t="e">
        <f>IF(AND(COUNTIF(Z152:AL152,"DOBLE")&gt;=1,AP152="DOBLE",$B$20="2 LLAVES"),8,VLOOKUP(AP152,Datos!$K$6:$P$9,MATCH('ENUMERACION DE ALOJAMIENTOS'!$B152,Datos!$K$6:$P$6,0),FALSE))</f>
        <v>#N/A</v>
      </c>
      <c r="AR152" s="28" t="e">
        <f t="shared" si="50"/>
        <v>#N/A</v>
      </c>
      <c r="AS152" s="14"/>
      <c r="AT152" s="49">
        <f t="shared" si="51"/>
        <v>0</v>
      </c>
      <c r="AU152" s="33">
        <v>0</v>
      </c>
      <c r="AV152" s="28" t="e">
        <f>IF(((VLOOKUP($AV$19,Datos!$K$6:$P$9,MATCH('ENUMERACION DE ALOJAMIENTOS'!$B152,Datos!$K$6:$P$6,0),FALSE))*AT152)&lt;10,10,((VLOOKUP($AV$19,Datos!$K$6:$P$9,MATCH('ENUMERACION DE ALOJAMIENTOS'!$B152,Datos!$K$6:$P$6,0),FALSE))*AT152))</f>
        <v>#N/A</v>
      </c>
      <c r="AW152" s="28" t="e">
        <f>VLOOKUP($AW$19,Datos!$K$6:$P$10,MATCH('ENUMERACION DE ALOJAMIENTOS'!$B152,Datos!$K$6:$P$6,0),FALSE)</f>
        <v>#N/A</v>
      </c>
      <c r="AX152" s="28" t="str">
        <f t="shared" si="52"/>
        <v/>
      </c>
      <c r="AY152" s="28" t="str">
        <f t="shared" si="53"/>
        <v/>
      </c>
      <c r="AZ152" s="28">
        <f t="shared" si="54"/>
        <v>0</v>
      </c>
      <c r="BA152" s="51">
        <f t="shared" si="55"/>
        <v>0</v>
      </c>
      <c r="BB152" s="52" t="s">
        <v>65</v>
      </c>
      <c r="BC152" s="46" t="s">
        <v>4</v>
      </c>
      <c r="BD152" s="47" t="str">
        <f t="shared" si="56"/>
        <v/>
      </c>
      <c r="BE152" s="46" t="s">
        <v>4</v>
      </c>
      <c r="BF152" s="47" t="str">
        <f t="shared" si="57"/>
        <v/>
      </c>
      <c r="BG152" s="46" t="s">
        <v>4</v>
      </c>
      <c r="BH152" s="43" t="str">
        <f t="shared" si="58"/>
        <v>Seleccione Categoría</v>
      </c>
      <c r="BI152" s="43"/>
      <c r="BJ152" s="6" t="str">
        <f t="shared" si="59"/>
        <v/>
      </c>
    </row>
    <row r="153" spans="1:62" ht="30" x14ac:dyDescent="0.25">
      <c r="A153" s="13" t="s">
        <v>61</v>
      </c>
      <c r="B153" s="15" t="s">
        <v>62</v>
      </c>
      <c r="C153" s="9" t="s">
        <v>63</v>
      </c>
      <c r="D153" s="10" t="str">
        <f t="shared" si="41"/>
        <v>XX</v>
      </c>
      <c r="E153" s="13"/>
      <c r="F153" s="22" t="s">
        <v>64</v>
      </c>
      <c r="G153" s="24">
        <f>IFERROR(VLOOKUP('ENUMERACION DE ALOJAMIENTOS'!F153,Datos!$A$1:$B$47,2,FALSE),"")</f>
        <v>0</v>
      </c>
      <c r="H153" s="22"/>
      <c r="I153" s="26" t="str">
        <f>IFERROR(VLOOKUP('ENUMERACION DE ALOJAMIENTOS'!H153,Datos!$D$2:$F$1070,3,FALSE),"")</f>
        <v/>
      </c>
      <c r="J153" s="13"/>
      <c r="K153" s="14"/>
      <c r="L153" s="14"/>
      <c r="M153" s="14"/>
      <c r="N153" s="14"/>
      <c r="O153" s="14"/>
      <c r="P153" s="14"/>
      <c r="Q153" s="14"/>
      <c r="R153" s="28" t="str">
        <f t="shared" si="42"/>
        <v/>
      </c>
      <c r="S153" s="28" t="str">
        <f t="shared" si="43"/>
        <v/>
      </c>
      <c r="T153" s="14" t="s">
        <v>4</v>
      </c>
      <c r="U153" s="14"/>
      <c r="V153" s="14"/>
      <c r="W153" s="28" t="e">
        <f>VLOOKUP($W$18,Datos!$K$6:$P$11,MATCH('ENUMERACION DE ALOJAMIENTOS'!B153,Datos!$K$6:$P$6,0),FALSE)</f>
        <v>#N/A</v>
      </c>
      <c r="X153" s="28" t="e">
        <f t="shared" si="44"/>
        <v>#N/A</v>
      </c>
      <c r="Y153" s="28">
        <f t="shared" si="45"/>
        <v>0</v>
      </c>
      <c r="Z153" s="14" t="s">
        <v>61</v>
      </c>
      <c r="AA153" s="28" t="e">
        <f>VLOOKUP(Z153,Datos!$K$6:$P$9,MATCH('ENUMERACION DE ALOJAMIENTOS'!$B153,Datos!$K$6:$P$6,0),FALSE)</f>
        <v>#N/A</v>
      </c>
      <c r="AB153" s="28" t="e">
        <f t="shared" si="46"/>
        <v>#N/A</v>
      </c>
      <c r="AC153" s="14"/>
      <c r="AD153" s="14" t="s">
        <v>61</v>
      </c>
      <c r="AE153" s="28" t="e">
        <f>IF(AND(AD153="DOBLE",Z153="DOBLE",B153="2 LLAVES"),8,VLOOKUP(AD153,Datos!$K$6:$P$9,MATCH('ENUMERACION DE ALOJAMIENTOS'!$B153,Datos!$K$6:$P$6,0),FALSE))</f>
        <v>#N/A</v>
      </c>
      <c r="AF153" s="28" t="e">
        <f t="shared" si="47"/>
        <v>#N/A</v>
      </c>
      <c r="AG153" s="14"/>
      <c r="AH153" s="14" t="s">
        <v>61</v>
      </c>
      <c r="AI153" s="28" t="e">
        <f>IF(AND(COUNTIF(Z153:AD153,"DOBLE")&gt;=1,AH153="DOBLE",$B$20="2 LLAVES"),8,VLOOKUP(AH153,Datos!$K$6:$P$9,MATCH('ENUMERACION DE ALOJAMIENTOS'!$B153,Datos!$K$6:$P$6,0),FALSE))</f>
        <v>#N/A</v>
      </c>
      <c r="AJ153" s="28" t="e">
        <f t="shared" si="48"/>
        <v>#N/A</v>
      </c>
      <c r="AK153" s="14"/>
      <c r="AL153" s="14" t="s">
        <v>61</v>
      </c>
      <c r="AM153" s="28" t="e">
        <f>IF(AND(COUNTIF(Z153:AH153,"DOBLE")&gt;=1,AL153="DOBLE",$B$20="2 LLAVES"),8,VLOOKUP(AL153,Datos!$K$6:$P$9,MATCH('ENUMERACION DE ALOJAMIENTOS'!$B153,Datos!$K$6:$P$6,0),FALSE))</f>
        <v>#N/A</v>
      </c>
      <c r="AN153" s="28" t="e">
        <f t="shared" si="49"/>
        <v>#N/A</v>
      </c>
      <c r="AO153" s="14"/>
      <c r="AP153" s="14" t="s">
        <v>61</v>
      </c>
      <c r="AQ153" s="28" t="e">
        <f>IF(AND(COUNTIF(Z153:AL153,"DOBLE")&gt;=1,AP153="DOBLE",$B$20="2 LLAVES"),8,VLOOKUP(AP153,Datos!$K$6:$P$9,MATCH('ENUMERACION DE ALOJAMIENTOS'!$B153,Datos!$K$6:$P$6,0),FALSE))</f>
        <v>#N/A</v>
      </c>
      <c r="AR153" s="28" t="e">
        <f t="shared" si="50"/>
        <v>#N/A</v>
      </c>
      <c r="AS153" s="14"/>
      <c r="AT153" s="49">
        <f t="shared" si="51"/>
        <v>0</v>
      </c>
      <c r="AU153" s="33">
        <v>0</v>
      </c>
      <c r="AV153" s="28" t="e">
        <f>IF(((VLOOKUP($AV$19,Datos!$K$6:$P$9,MATCH('ENUMERACION DE ALOJAMIENTOS'!$B153,Datos!$K$6:$P$6,0),FALSE))*AT153)&lt;10,10,((VLOOKUP($AV$19,Datos!$K$6:$P$9,MATCH('ENUMERACION DE ALOJAMIENTOS'!$B153,Datos!$K$6:$P$6,0),FALSE))*AT153))</f>
        <v>#N/A</v>
      </c>
      <c r="AW153" s="28" t="e">
        <f>VLOOKUP($AW$19,Datos!$K$6:$P$10,MATCH('ENUMERACION DE ALOJAMIENTOS'!$B153,Datos!$K$6:$P$6,0),FALSE)</f>
        <v>#N/A</v>
      </c>
      <c r="AX153" s="28" t="str">
        <f t="shared" si="52"/>
        <v/>
      </c>
      <c r="AY153" s="28" t="str">
        <f t="shared" si="53"/>
        <v/>
      </c>
      <c r="AZ153" s="28">
        <f t="shared" si="54"/>
        <v>0</v>
      </c>
      <c r="BA153" s="51">
        <f t="shared" si="55"/>
        <v>0</v>
      </c>
      <c r="BB153" s="52" t="s">
        <v>65</v>
      </c>
      <c r="BC153" s="46" t="s">
        <v>4</v>
      </c>
      <c r="BD153" s="47" t="str">
        <f t="shared" si="56"/>
        <v/>
      </c>
      <c r="BE153" s="46" t="s">
        <v>4</v>
      </c>
      <c r="BF153" s="47" t="str">
        <f t="shared" si="57"/>
        <v/>
      </c>
      <c r="BG153" s="46" t="s">
        <v>4</v>
      </c>
      <c r="BH153" s="43" t="str">
        <f t="shared" si="58"/>
        <v>Seleccione Categoría</v>
      </c>
      <c r="BI153" s="43"/>
      <c r="BJ153" s="6" t="str">
        <f t="shared" si="59"/>
        <v/>
      </c>
    </row>
    <row r="154" spans="1:62" ht="30" x14ac:dyDescent="0.25">
      <c r="A154" s="13" t="s">
        <v>61</v>
      </c>
      <c r="B154" s="15" t="s">
        <v>62</v>
      </c>
      <c r="C154" s="9" t="s">
        <v>63</v>
      </c>
      <c r="D154" s="10" t="str">
        <f t="shared" si="41"/>
        <v>XX</v>
      </c>
      <c r="E154" s="13"/>
      <c r="F154" s="22" t="s">
        <v>64</v>
      </c>
      <c r="G154" s="24">
        <f>IFERROR(VLOOKUP('ENUMERACION DE ALOJAMIENTOS'!F154,Datos!$A$1:$B$47,2,FALSE),"")</f>
        <v>0</v>
      </c>
      <c r="H154" s="22"/>
      <c r="I154" s="26" t="str">
        <f>IFERROR(VLOOKUP('ENUMERACION DE ALOJAMIENTOS'!H154,Datos!$D$2:$F$1070,3,FALSE),"")</f>
        <v/>
      </c>
      <c r="J154" s="13"/>
      <c r="K154" s="14"/>
      <c r="L154" s="14"/>
      <c r="M154" s="14"/>
      <c r="N154" s="14"/>
      <c r="O154" s="14"/>
      <c r="P154" s="14"/>
      <c r="Q154" s="14"/>
      <c r="R154" s="28" t="str">
        <f t="shared" si="42"/>
        <v/>
      </c>
      <c r="S154" s="28" t="str">
        <f t="shared" si="43"/>
        <v/>
      </c>
      <c r="T154" s="14" t="s">
        <v>4</v>
      </c>
      <c r="U154" s="14"/>
      <c r="V154" s="14"/>
      <c r="W154" s="28" t="e">
        <f>VLOOKUP($W$18,Datos!$K$6:$P$11,MATCH('ENUMERACION DE ALOJAMIENTOS'!B154,Datos!$K$6:$P$6,0),FALSE)</f>
        <v>#N/A</v>
      </c>
      <c r="X154" s="28" t="e">
        <f t="shared" si="44"/>
        <v>#N/A</v>
      </c>
      <c r="Y154" s="28">
        <f t="shared" si="45"/>
        <v>0</v>
      </c>
      <c r="Z154" s="14" t="s">
        <v>61</v>
      </c>
      <c r="AA154" s="28" t="e">
        <f>VLOOKUP(Z154,Datos!$K$6:$P$9,MATCH('ENUMERACION DE ALOJAMIENTOS'!$B154,Datos!$K$6:$P$6,0),FALSE)</f>
        <v>#N/A</v>
      </c>
      <c r="AB154" s="28" t="e">
        <f t="shared" si="46"/>
        <v>#N/A</v>
      </c>
      <c r="AC154" s="14"/>
      <c r="AD154" s="14" t="s">
        <v>61</v>
      </c>
      <c r="AE154" s="28" t="e">
        <f>IF(AND(AD154="DOBLE",Z154="DOBLE",B154="2 LLAVES"),8,VLOOKUP(AD154,Datos!$K$6:$P$9,MATCH('ENUMERACION DE ALOJAMIENTOS'!$B154,Datos!$K$6:$P$6,0),FALSE))</f>
        <v>#N/A</v>
      </c>
      <c r="AF154" s="28" t="e">
        <f t="shared" si="47"/>
        <v>#N/A</v>
      </c>
      <c r="AG154" s="14"/>
      <c r="AH154" s="14" t="s">
        <v>61</v>
      </c>
      <c r="AI154" s="28" t="e">
        <f>IF(AND(COUNTIF(Z154:AD154,"DOBLE")&gt;=1,AH154="DOBLE",$B$20="2 LLAVES"),8,VLOOKUP(AH154,Datos!$K$6:$P$9,MATCH('ENUMERACION DE ALOJAMIENTOS'!$B154,Datos!$K$6:$P$6,0),FALSE))</f>
        <v>#N/A</v>
      </c>
      <c r="AJ154" s="28" t="e">
        <f t="shared" si="48"/>
        <v>#N/A</v>
      </c>
      <c r="AK154" s="14"/>
      <c r="AL154" s="14" t="s">
        <v>61</v>
      </c>
      <c r="AM154" s="28" t="e">
        <f>IF(AND(COUNTIF(Z154:AH154,"DOBLE")&gt;=1,AL154="DOBLE",$B$20="2 LLAVES"),8,VLOOKUP(AL154,Datos!$K$6:$P$9,MATCH('ENUMERACION DE ALOJAMIENTOS'!$B154,Datos!$K$6:$P$6,0),FALSE))</f>
        <v>#N/A</v>
      </c>
      <c r="AN154" s="28" t="e">
        <f t="shared" si="49"/>
        <v>#N/A</v>
      </c>
      <c r="AO154" s="14"/>
      <c r="AP154" s="14" t="s">
        <v>61</v>
      </c>
      <c r="AQ154" s="28" t="e">
        <f>IF(AND(COUNTIF(Z154:AL154,"DOBLE")&gt;=1,AP154="DOBLE",$B$20="2 LLAVES"),8,VLOOKUP(AP154,Datos!$K$6:$P$9,MATCH('ENUMERACION DE ALOJAMIENTOS'!$B154,Datos!$K$6:$P$6,0),FALSE))</f>
        <v>#N/A</v>
      </c>
      <c r="AR154" s="28" t="e">
        <f t="shared" si="50"/>
        <v>#N/A</v>
      </c>
      <c r="AS154" s="14"/>
      <c r="AT154" s="49">
        <f t="shared" si="51"/>
        <v>0</v>
      </c>
      <c r="AU154" s="33">
        <v>0</v>
      </c>
      <c r="AV154" s="28" t="e">
        <f>IF(((VLOOKUP($AV$19,Datos!$K$6:$P$9,MATCH('ENUMERACION DE ALOJAMIENTOS'!$B154,Datos!$K$6:$P$6,0),FALSE))*AT154)&lt;10,10,((VLOOKUP($AV$19,Datos!$K$6:$P$9,MATCH('ENUMERACION DE ALOJAMIENTOS'!$B154,Datos!$K$6:$P$6,0),FALSE))*AT154))</f>
        <v>#N/A</v>
      </c>
      <c r="AW154" s="28" t="e">
        <f>VLOOKUP($AW$19,Datos!$K$6:$P$10,MATCH('ENUMERACION DE ALOJAMIENTOS'!$B154,Datos!$K$6:$P$6,0),FALSE)</f>
        <v>#N/A</v>
      </c>
      <c r="AX154" s="28" t="str">
        <f t="shared" si="52"/>
        <v/>
      </c>
      <c r="AY154" s="28" t="str">
        <f t="shared" si="53"/>
        <v/>
      </c>
      <c r="AZ154" s="28">
        <f t="shared" si="54"/>
        <v>0</v>
      </c>
      <c r="BA154" s="51">
        <f t="shared" si="55"/>
        <v>0</v>
      </c>
      <c r="BB154" s="52" t="s">
        <v>65</v>
      </c>
      <c r="BC154" s="46" t="s">
        <v>4</v>
      </c>
      <c r="BD154" s="47" t="str">
        <f t="shared" si="56"/>
        <v/>
      </c>
      <c r="BE154" s="46" t="s">
        <v>4</v>
      </c>
      <c r="BF154" s="47" t="str">
        <f t="shared" si="57"/>
        <v/>
      </c>
      <c r="BG154" s="46" t="s">
        <v>4</v>
      </c>
      <c r="BH154" s="43" t="str">
        <f t="shared" si="58"/>
        <v>Seleccione Categoría</v>
      </c>
      <c r="BI154" s="43"/>
      <c r="BJ154" s="6" t="str">
        <f t="shared" si="59"/>
        <v/>
      </c>
    </row>
    <row r="155" spans="1:62" ht="30" x14ac:dyDescent="0.25">
      <c r="A155" s="13" t="s">
        <v>61</v>
      </c>
      <c r="B155" s="15" t="s">
        <v>62</v>
      </c>
      <c r="C155" s="9" t="s">
        <v>63</v>
      </c>
      <c r="D155" s="10" t="str">
        <f t="shared" si="41"/>
        <v>XX</v>
      </c>
      <c r="E155" s="13"/>
      <c r="F155" s="22" t="s">
        <v>64</v>
      </c>
      <c r="G155" s="24">
        <f>IFERROR(VLOOKUP('ENUMERACION DE ALOJAMIENTOS'!F155,Datos!$A$1:$B$47,2,FALSE),"")</f>
        <v>0</v>
      </c>
      <c r="H155" s="22"/>
      <c r="I155" s="26" t="str">
        <f>IFERROR(VLOOKUP('ENUMERACION DE ALOJAMIENTOS'!H155,Datos!$D$2:$F$1070,3,FALSE),"")</f>
        <v/>
      </c>
      <c r="J155" s="13"/>
      <c r="K155" s="14"/>
      <c r="L155" s="14"/>
      <c r="M155" s="14"/>
      <c r="N155" s="14"/>
      <c r="O155" s="14"/>
      <c r="P155" s="14"/>
      <c r="Q155" s="14"/>
      <c r="R155" s="28" t="str">
        <f t="shared" si="42"/>
        <v/>
      </c>
      <c r="S155" s="28" t="str">
        <f t="shared" si="43"/>
        <v/>
      </c>
      <c r="T155" s="14" t="s">
        <v>4</v>
      </c>
      <c r="U155" s="14"/>
      <c r="V155" s="14"/>
      <c r="W155" s="28" t="e">
        <f>VLOOKUP($W$18,Datos!$K$6:$P$11,MATCH('ENUMERACION DE ALOJAMIENTOS'!B155,Datos!$K$6:$P$6,0),FALSE)</f>
        <v>#N/A</v>
      </c>
      <c r="X155" s="28" t="e">
        <f t="shared" si="44"/>
        <v>#N/A</v>
      </c>
      <c r="Y155" s="28">
        <f t="shared" si="45"/>
        <v>0</v>
      </c>
      <c r="Z155" s="14" t="s">
        <v>61</v>
      </c>
      <c r="AA155" s="28" t="e">
        <f>VLOOKUP(Z155,Datos!$K$6:$P$9,MATCH('ENUMERACION DE ALOJAMIENTOS'!$B155,Datos!$K$6:$P$6,0),FALSE)</f>
        <v>#N/A</v>
      </c>
      <c r="AB155" s="28" t="e">
        <f t="shared" si="46"/>
        <v>#N/A</v>
      </c>
      <c r="AC155" s="14"/>
      <c r="AD155" s="14" t="s">
        <v>61</v>
      </c>
      <c r="AE155" s="28" t="e">
        <f>IF(AND(AD155="DOBLE",Z155="DOBLE",B155="2 LLAVES"),8,VLOOKUP(AD155,Datos!$K$6:$P$9,MATCH('ENUMERACION DE ALOJAMIENTOS'!$B155,Datos!$K$6:$P$6,0),FALSE))</f>
        <v>#N/A</v>
      </c>
      <c r="AF155" s="28" t="e">
        <f t="shared" si="47"/>
        <v>#N/A</v>
      </c>
      <c r="AG155" s="14"/>
      <c r="AH155" s="14" t="s">
        <v>61</v>
      </c>
      <c r="AI155" s="28" t="e">
        <f>IF(AND(COUNTIF(Z155:AD155,"DOBLE")&gt;=1,AH155="DOBLE",$B$20="2 LLAVES"),8,VLOOKUP(AH155,Datos!$K$6:$P$9,MATCH('ENUMERACION DE ALOJAMIENTOS'!$B155,Datos!$K$6:$P$6,0),FALSE))</f>
        <v>#N/A</v>
      </c>
      <c r="AJ155" s="28" t="e">
        <f t="shared" si="48"/>
        <v>#N/A</v>
      </c>
      <c r="AK155" s="14"/>
      <c r="AL155" s="14" t="s">
        <v>61</v>
      </c>
      <c r="AM155" s="28" t="e">
        <f>IF(AND(COUNTIF(Z155:AH155,"DOBLE")&gt;=1,AL155="DOBLE",$B$20="2 LLAVES"),8,VLOOKUP(AL155,Datos!$K$6:$P$9,MATCH('ENUMERACION DE ALOJAMIENTOS'!$B155,Datos!$K$6:$P$6,0),FALSE))</f>
        <v>#N/A</v>
      </c>
      <c r="AN155" s="28" t="e">
        <f t="shared" si="49"/>
        <v>#N/A</v>
      </c>
      <c r="AO155" s="14"/>
      <c r="AP155" s="14" t="s">
        <v>61</v>
      </c>
      <c r="AQ155" s="28" t="e">
        <f>IF(AND(COUNTIF(Z155:AL155,"DOBLE")&gt;=1,AP155="DOBLE",$B$20="2 LLAVES"),8,VLOOKUP(AP155,Datos!$K$6:$P$9,MATCH('ENUMERACION DE ALOJAMIENTOS'!$B155,Datos!$K$6:$P$6,0),FALSE))</f>
        <v>#N/A</v>
      </c>
      <c r="AR155" s="28" t="e">
        <f t="shared" si="50"/>
        <v>#N/A</v>
      </c>
      <c r="AS155" s="14"/>
      <c r="AT155" s="49">
        <f t="shared" si="51"/>
        <v>0</v>
      </c>
      <c r="AU155" s="33">
        <v>0</v>
      </c>
      <c r="AV155" s="28" t="e">
        <f>IF(((VLOOKUP($AV$19,Datos!$K$6:$P$9,MATCH('ENUMERACION DE ALOJAMIENTOS'!$B155,Datos!$K$6:$P$6,0),FALSE))*AT155)&lt;10,10,((VLOOKUP($AV$19,Datos!$K$6:$P$9,MATCH('ENUMERACION DE ALOJAMIENTOS'!$B155,Datos!$K$6:$P$6,0),FALSE))*AT155))</f>
        <v>#N/A</v>
      </c>
      <c r="AW155" s="28" t="e">
        <f>VLOOKUP($AW$19,Datos!$K$6:$P$10,MATCH('ENUMERACION DE ALOJAMIENTOS'!$B155,Datos!$K$6:$P$6,0),FALSE)</f>
        <v>#N/A</v>
      </c>
      <c r="AX155" s="28" t="str">
        <f t="shared" si="52"/>
        <v/>
      </c>
      <c r="AY155" s="28" t="str">
        <f t="shared" si="53"/>
        <v/>
      </c>
      <c r="AZ155" s="28">
        <f t="shared" si="54"/>
        <v>0</v>
      </c>
      <c r="BA155" s="51">
        <f t="shared" si="55"/>
        <v>0</v>
      </c>
      <c r="BB155" s="52" t="s">
        <v>65</v>
      </c>
      <c r="BC155" s="46" t="s">
        <v>4</v>
      </c>
      <c r="BD155" s="47" t="str">
        <f t="shared" si="56"/>
        <v/>
      </c>
      <c r="BE155" s="46" t="s">
        <v>4</v>
      </c>
      <c r="BF155" s="47" t="str">
        <f t="shared" si="57"/>
        <v/>
      </c>
      <c r="BG155" s="46" t="s">
        <v>4</v>
      </c>
      <c r="BH155" s="43" t="str">
        <f t="shared" si="58"/>
        <v>Seleccione Categoría</v>
      </c>
      <c r="BI155" s="43"/>
      <c r="BJ155" s="6" t="str">
        <f t="shared" si="59"/>
        <v/>
      </c>
    </row>
    <row r="156" spans="1:62" ht="30" x14ac:dyDescent="0.25">
      <c r="A156" s="13" t="s">
        <v>61</v>
      </c>
      <c r="B156" s="15" t="s">
        <v>62</v>
      </c>
      <c r="C156" s="9" t="s">
        <v>63</v>
      </c>
      <c r="D156" s="10" t="str">
        <f t="shared" si="41"/>
        <v>XX</v>
      </c>
      <c r="E156" s="13"/>
      <c r="F156" s="22" t="s">
        <v>64</v>
      </c>
      <c r="G156" s="24">
        <f>IFERROR(VLOOKUP('ENUMERACION DE ALOJAMIENTOS'!F156,Datos!$A$1:$B$47,2,FALSE),"")</f>
        <v>0</v>
      </c>
      <c r="H156" s="22"/>
      <c r="I156" s="26" t="str">
        <f>IFERROR(VLOOKUP('ENUMERACION DE ALOJAMIENTOS'!H156,Datos!$D$2:$F$1070,3,FALSE),"")</f>
        <v/>
      </c>
      <c r="J156" s="13"/>
      <c r="K156" s="14"/>
      <c r="L156" s="14"/>
      <c r="M156" s="14"/>
      <c r="N156" s="14"/>
      <c r="O156" s="14"/>
      <c r="P156" s="14"/>
      <c r="Q156" s="14"/>
      <c r="R156" s="28" t="str">
        <f t="shared" si="42"/>
        <v/>
      </c>
      <c r="S156" s="28" t="str">
        <f t="shared" si="43"/>
        <v/>
      </c>
      <c r="T156" s="14" t="s">
        <v>4</v>
      </c>
      <c r="U156" s="14"/>
      <c r="V156" s="14"/>
      <c r="W156" s="28" t="e">
        <f>VLOOKUP($W$18,Datos!$K$6:$P$11,MATCH('ENUMERACION DE ALOJAMIENTOS'!B156,Datos!$K$6:$P$6,0),FALSE)</f>
        <v>#N/A</v>
      </c>
      <c r="X156" s="28" t="e">
        <f t="shared" si="44"/>
        <v>#N/A</v>
      </c>
      <c r="Y156" s="28">
        <f t="shared" si="45"/>
        <v>0</v>
      </c>
      <c r="Z156" s="14" t="s">
        <v>61</v>
      </c>
      <c r="AA156" s="28" t="e">
        <f>VLOOKUP(Z156,Datos!$K$6:$P$9,MATCH('ENUMERACION DE ALOJAMIENTOS'!$B156,Datos!$K$6:$P$6,0),FALSE)</f>
        <v>#N/A</v>
      </c>
      <c r="AB156" s="28" t="e">
        <f t="shared" si="46"/>
        <v>#N/A</v>
      </c>
      <c r="AC156" s="14"/>
      <c r="AD156" s="14" t="s">
        <v>61</v>
      </c>
      <c r="AE156" s="28" t="e">
        <f>IF(AND(AD156="DOBLE",Z156="DOBLE",B156="2 LLAVES"),8,VLOOKUP(AD156,Datos!$K$6:$P$9,MATCH('ENUMERACION DE ALOJAMIENTOS'!$B156,Datos!$K$6:$P$6,0),FALSE))</f>
        <v>#N/A</v>
      </c>
      <c r="AF156" s="28" t="e">
        <f t="shared" si="47"/>
        <v>#N/A</v>
      </c>
      <c r="AG156" s="14"/>
      <c r="AH156" s="14" t="s">
        <v>61</v>
      </c>
      <c r="AI156" s="28" t="e">
        <f>IF(AND(COUNTIF(Z156:AD156,"DOBLE")&gt;=1,AH156="DOBLE",$B$20="2 LLAVES"),8,VLOOKUP(AH156,Datos!$K$6:$P$9,MATCH('ENUMERACION DE ALOJAMIENTOS'!$B156,Datos!$K$6:$P$6,0),FALSE))</f>
        <v>#N/A</v>
      </c>
      <c r="AJ156" s="28" t="e">
        <f t="shared" si="48"/>
        <v>#N/A</v>
      </c>
      <c r="AK156" s="14"/>
      <c r="AL156" s="14" t="s">
        <v>61</v>
      </c>
      <c r="AM156" s="28" t="e">
        <f>IF(AND(COUNTIF(Z156:AH156,"DOBLE")&gt;=1,AL156="DOBLE",$B$20="2 LLAVES"),8,VLOOKUP(AL156,Datos!$K$6:$P$9,MATCH('ENUMERACION DE ALOJAMIENTOS'!$B156,Datos!$K$6:$P$6,0),FALSE))</f>
        <v>#N/A</v>
      </c>
      <c r="AN156" s="28" t="e">
        <f t="shared" si="49"/>
        <v>#N/A</v>
      </c>
      <c r="AO156" s="14"/>
      <c r="AP156" s="14" t="s">
        <v>61</v>
      </c>
      <c r="AQ156" s="28" t="e">
        <f>IF(AND(COUNTIF(Z156:AL156,"DOBLE")&gt;=1,AP156="DOBLE",$B$20="2 LLAVES"),8,VLOOKUP(AP156,Datos!$K$6:$P$9,MATCH('ENUMERACION DE ALOJAMIENTOS'!$B156,Datos!$K$6:$P$6,0),FALSE))</f>
        <v>#N/A</v>
      </c>
      <c r="AR156" s="28" t="e">
        <f t="shared" si="50"/>
        <v>#N/A</v>
      </c>
      <c r="AS156" s="14"/>
      <c r="AT156" s="49">
        <f t="shared" si="51"/>
        <v>0</v>
      </c>
      <c r="AU156" s="33">
        <v>0</v>
      </c>
      <c r="AV156" s="28" t="e">
        <f>IF(((VLOOKUP($AV$19,Datos!$K$6:$P$9,MATCH('ENUMERACION DE ALOJAMIENTOS'!$B156,Datos!$K$6:$P$6,0),FALSE))*AT156)&lt;10,10,((VLOOKUP($AV$19,Datos!$K$6:$P$9,MATCH('ENUMERACION DE ALOJAMIENTOS'!$B156,Datos!$K$6:$P$6,0),FALSE))*AT156))</f>
        <v>#N/A</v>
      </c>
      <c r="AW156" s="28" t="e">
        <f>VLOOKUP($AW$19,Datos!$K$6:$P$10,MATCH('ENUMERACION DE ALOJAMIENTOS'!$B156,Datos!$K$6:$P$6,0),FALSE)</f>
        <v>#N/A</v>
      </c>
      <c r="AX156" s="28" t="str">
        <f t="shared" si="52"/>
        <v/>
      </c>
      <c r="AY156" s="28" t="str">
        <f t="shared" si="53"/>
        <v/>
      </c>
      <c r="AZ156" s="28">
        <f t="shared" si="54"/>
        <v>0</v>
      </c>
      <c r="BA156" s="51">
        <f t="shared" si="55"/>
        <v>0</v>
      </c>
      <c r="BB156" s="52" t="s">
        <v>65</v>
      </c>
      <c r="BC156" s="46" t="s">
        <v>4</v>
      </c>
      <c r="BD156" s="47" t="str">
        <f t="shared" si="56"/>
        <v/>
      </c>
      <c r="BE156" s="46" t="s">
        <v>4</v>
      </c>
      <c r="BF156" s="47" t="str">
        <f t="shared" si="57"/>
        <v/>
      </c>
      <c r="BG156" s="46" t="s">
        <v>4</v>
      </c>
      <c r="BH156" s="43" t="str">
        <f t="shared" si="58"/>
        <v>Seleccione Categoría</v>
      </c>
      <c r="BI156" s="43"/>
      <c r="BJ156" s="6" t="str">
        <f t="shared" si="59"/>
        <v/>
      </c>
    </row>
    <row r="157" spans="1:62" ht="30" x14ac:dyDescent="0.25">
      <c r="A157" s="13" t="s">
        <v>61</v>
      </c>
      <c r="B157" s="15" t="s">
        <v>62</v>
      </c>
      <c r="C157" s="9" t="s">
        <v>63</v>
      </c>
      <c r="D157" s="10" t="str">
        <f t="shared" si="41"/>
        <v>XX</v>
      </c>
      <c r="E157" s="13"/>
      <c r="F157" s="22" t="s">
        <v>64</v>
      </c>
      <c r="G157" s="24">
        <f>IFERROR(VLOOKUP('ENUMERACION DE ALOJAMIENTOS'!F157,Datos!$A$1:$B$47,2,FALSE),"")</f>
        <v>0</v>
      </c>
      <c r="H157" s="22"/>
      <c r="I157" s="26" t="str">
        <f>IFERROR(VLOOKUP('ENUMERACION DE ALOJAMIENTOS'!H157,Datos!$D$2:$F$1070,3,FALSE),"")</f>
        <v/>
      </c>
      <c r="J157" s="13"/>
      <c r="K157" s="14"/>
      <c r="L157" s="14"/>
      <c r="M157" s="14"/>
      <c r="N157" s="14"/>
      <c r="O157" s="14"/>
      <c r="P157" s="14"/>
      <c r="Q157" s="14"/>
      <c r="R157" s="28" t="str">
        <f t="shared" si="42"/>
        <v/>
      </c>
      <c r="S157" s="28" t="str">
        <f t="shared" si="43"/>
        <v/>
      </c>
      <c r="T157" s="14" t="s">
        <v>4</v>
      </c>
      <c r="U157" s="14"/>
      <c r="V157" s="14"/>
      <c r="W157" s="28" t="e">
        <f>VLOOKUP($W$18,Datos!$K$6:$P$11,MATCH('ENUMERACION DE ALOJAMIENTOS'!B157,Datos!$K$6:$P$6,0),FALSE)</f>
        <v>#N/A</v>
      </c>
      <c r="X157" s="28" t="e">
        <f t="shared" si="44"/>
        <v>#N/A</v>
      </c>
      <c r="Y157" s="28">
        <f t="shared" si="45"/>
        <v>0</v>
      </c>
      <c r="Z157" s="14" t="s">
        <v>61</v>
      </c>
      <c r="AA157" s="28" t="e">
        <f>VLOOKUP(Z157,Datos!$K$6:$P$9,MATCH('ENUMERACION DE ALOJAMIENTOS'!$B157,Datos!$K$6:$P$6,0),FALSE)</f>
        <v>#N/A</v>
      </c>
      <c r="AB157" s="28" t="e">
        <f t="shared" si="46"/>
        <v>#N/A</v>
      </c>
      <c r="AC157" s="14"/>
      <c r="AD157" s="14" t="s">
        <v>61</v>
      </c>
      <c r="AE157" s="28" t="e">
        <f>IF(AND(AD157="DOBLE",Z157="DOBLE",B157="2 LLAVES"),8,VLOOKUP(AD157,Datos!$K$6:$P$9,MATCH('ENUMERACION DE ALOJAMIENTOS'!$B157,Datos!$K$6:$P$6,0),FALSE))</f>
        <v>#N/A</v>
      </c>
      <c r="AF157" s="28" t="e">
        <f t="shared" si="47"/>
        <v>#N/A</v>
      </c>
      <c r="AG157" s="14"/>
      <c r="AH157" s="14" t="s">
        <v>61</v>
      </c>
      <c r="AI157" s="28" t="e">
        <f>IF(AND(COUNTIF(Z157:AD157,"DOBLE")&gt;=1,AH157="DOBLE",$B$20="2 LLAVES"),8,VLOOKUP(AH157,Datos!$K$6:$P$9,MATCH('ENUMERACION DE ALOJAMIENTOS'!$B157,Datos!$K$6:$P$6,0),FALSE))</f>
        <v>#N/A</v>
      </c>
      <c r="AJ157" s="28" t="e">
        <f t="shared" si="48"/>
        <v>#N/A</v>
      </c>
      <c r="AK157" s="14"/>
      <c r="AL157" s="14" t="s">
        <v>61</v>
      </c>
      <c r="AM157" s="28" t="e">
        <f>IF(AND(COUNTIF(Z157:AH157,"DOBLE")&gt;=1,AL157="DOBLE",$B$20="2 LLAVES"),8,VLOOKUP(AL157,Datos!$K$6:$P$9,MATCH('ENUMERACION DE ALOJAMIENTOS'!$B157,Datos!$K$6:$P$6,0),FALSE))</f>
        <v>#N/A</v>
      </c>
      <c r="AN157" s="28" t="e">
        <f t="shared" si="49"/>
        <v>#N/A</v>
      </c>
      <c r="AO157" s="14"/>
      <c r="AP157" s="14" t="s">
        <v>61</v>
      </c>
      <c r="AQ157" s="28" t="e">
        <f>IF(AND(COUNTIF(Z157:AL157,"DOBLE")&gt;=1,AP157="DOBLE",$B$20="2 LLAVES"),8,VLOOKUP(AP157,Datos!$K$6:$P$9,MATCH('ENUMERACION DE ALOJAMIENTOS'!$B157,Datos!$K$6:$P$6,0),FALSE))</f>
        <v>#N/A</v>
      </c>
      <c r="AR157" s="28" t="e">
        <f t="shared" si="50"/>
        <v>#N/A</v>
      </c>
      <c r="AS157" s="14"/>
      <c r="AT157" s="49">
        <f t="shared" si="51"/>
        <v>0</v>
      </c>
      <c r="AU157" s="33">
        <v>0</v>
      </c>
      <c r="AV157" s="28" t="e">
        <f>IF(((VLOOKUP($AV$19,Datos!$K$6:$P$9,MATCH('ENUMERACION DE ALOJAMIENTOS'!$B157,Datos!$K$6:$P$6,0),FALSE))*AT157)&lt;10,10,((VLOOKUP($AV$19,Datos!$K$6:$P$9,MATCH('ENUMERACION DE ALOJAMIENTOS'!$B157,Datos!$K$6:$P$6,0),FALSE))*AT157))</f>
        <v>#N/A</v>
      </c>
      <c r="AW157" s="28" t="e">
        <f>VLOOKUP($AW$19,Datos!$K$6:$P$10,MATCH('ENUMERACION DE ALOJAMIENTOS'!$B157,Datos!$K$6:$P$6,0),FALSE)</f>
        <v>#N/A</v>
      </c>
      <c r="AX157" s="28" t="str">
        <f t="shared" si="52"/>
        <v/>
      </c>
      <c r="AY157" s="28" t="str">
        <f t="shared" si="53"/>
        <v/>
      </c>
      <c r="AZ157" s="28">
        <f t="shared" si="54"/>
        <v>0</v>
      </c>
      <c r="BA157" s="51">
        <f t="shared" si="55"/>
        <v>0</v>
      </c>
      <c r="BB157" s="52" t="s">
        <v>65</v>
      </c>
      <c r="BC157" s="46" t="s">
        <v>4</v>
      </c>
      <c r="BD157" s="47" t="str">
        <f t="shared" si="56"/>
        <v/>
      </c>
      <c r="BE157" s="46" t="s">
        <v>4</v>
      </c>
      <c r="BF157" s="47" t="str">
        <f t="shared" si="57"/>
        <v/>
      </c>
      <c r="BG157" s="46" t="s">
        <v>4</v>
      </c>
      <c r="BH157" s="43" t="str">
        <f t="shared" si="58"/>
        <v>Seleccione Categoría</v>
      </c>
      <c r="BI157" s="43"/>
      <c r="BJ157" s="6" t="str">
        <f t="shared" si="59"/>
        <v/>
      </c>
    </row>
    <row r="158" spans="1:62" ht="30" x14ac:dyDescent="0.25">
      <c r="A158" s="13" t="s">
        <v>61</v>
      </c>
      <c r="B158" s="15" t="s">
        <v>62</v>
      </c>
      <c r="C158" s="9" t="s">
        <v>63</v>
      </c>
      <c r="D158" s="10" t="str">
        <f t="shared" si="41"/>
        <v>XX</v>
      </c>
      <c r="E158" s="13"/>
      <c r="F158" s="22" t="s">
        <v>64</v>
      </c>
      <c r="G158" s="24">
        <f>IFERROR(VLOOKUP('ENUMERACION DE ALOJAMIENTOS'!F158,Datos!$A$1:$B$47,2,FALSE),"")</f>
        <v>0</v>
      </c>
      <c r="H158" s="22"/>
      <c r="I158" s="26" t="str">
        <f>IFERROR(VLOOKUP('ENUMERACION DE ALOJAMIENTOS'!H158,Datos!$D$2:$F$1070,3,FALSE),"")</f>
        <v/>
      </c>
      <c r="J158" s="13"/>
      <c r="K158" s="14"/>
      <c r="L158" s="14"/>
      <c r="M158" s="14"/>
      <c r="N158" s="14"/>
      <c r="O158" s="14"/>
      <c r="P158" s="14"/>
      <c r="Q158" s="14"/>
      <c r="R158" s="28" t="str">
        <f t="shared" si="42"/>
        <v/>
      </c>
      <c r="S158" s="28" t="str">
        <f t="shared" si="43"/>
        <v/>
      </c>
      <c r="T158" s="14" t="s">
        <v>4</v>
      </c>
      <c r="U158" s="14"/>
      <c r="V158" s="14"/>
      <c r="W158" s="28" t="e">
        <f>VLOOKUP($W$18,Datos!$K$6:$P$11,MATCH('ENUMERACION DE ALOJAMIENTOS'!B158,Datos!$K$6:$P$6,0),FALSE)</f>
        <v>#N/A</v>
      </c>
      <c r="X158" s="28" t="e">
        <f t="shared" si="44"/>
        <v>#N/A</v>
      </c>
      <c r="Y158" s="28">
        <f t="shared" si="45"/>
        <v>0</v>
      </c>
      <c r="Z158" s="14" t="s">
        <v>61</v>
      </c>
      <c r="AA158" s="28" t="e">
        <f>VLOOKUP(Z158,Datos!$K$6:$P$9,MATCH('ENUMERACION DE ALOJAMIENTOS'!$B158,Datos!$K$6:$P$6,0),FALSE)</f>
        <v>#N/A</v>
      </c>
      <c r="AB158" s="28" t="e">
        <f t="shared" si="46"/>
        <v>#N/A</v>
      </c>
      <c r="AC158" s="14"/>
      <c r="AD158" s="14" t="s">
        <v>61</v>
      </c>
      <c r="AE158" s="28" t="e">
        <f>IF(AND(AD158="DOBLE",Z158="DOBLE",B158="2 LLAVES"),8,VLOOKUP(AD158,Datos!$K$6:$P$9,MATCH('ENUMERACION DE ALOJAMIENTOS'!$B158,Datos!$K$6:$P$6,0),FALSE))</f>
        <v>#N/A</v>
      </c>
      <c r="AF158" s="28" t="e">
        <f t="shared" si="47"/>
        <v>#N/A</v>
      </c>
      <c r="AG158" s="14"/>
      <c r="AH158" s="14" t="s">
        <v>61</v>
      </c>
      <c r="AI158" s="28" t="e">
        <f>IF(AND(COUNTIF(Z158:AD158,"DOBLE")&gt;=1,AH158="DOBLE",$B$20="2 LLAVES"),8,VLOOKUP(AH158,Datos!$K$6:$P$9,MATCH('ENUMERACION DE ALOJAMIENTOS'!$B158,Datos!$K$6:$P$6,0),FALSE))</f>
        <v>#N/A</v>
      </c>
      <c r="AJ158" s="28" t="e">
        <f t="shared" si="48"/>
        <v>#N/A</v>
      </c>
      <c r="AK158" s="14"/>
      <c r="AL158" s="14" t="s">
        <v>61</v>
      </c>
      <c r="AM158" s="28" t="e">
        <f>IF(AND(COUNTIF(Z158:AH158,"DOBLE")&gt;=1,AL158="DOBLE",$B$20="2 LLAVES"),8,VLOOKUP(AL158,Datos!$K$6:$P$9,MATCH('ENUMERACION DE ALOJAMIENTOS'!$B158,Datos!$K$6:$P$6,0),FALSE))</f>
        <v>#N/A</v>
      </c>
      <c r="AN158" s="28" t="e">
        <f t="shared" si="49"/>
        <v>#N/A</v>
      </c>
      <c r="AO158" s="14"/>
      <c r="AP158" s="14" t="s">
        <v>61</v>
      </c>
      <c r="AQ158" s="28" t="e">
        <f>IF(AND(COUNTIF(Z158:AL158,"DOBLE")&gt;=1,AP158="DOBLE",$B$20="2 LLAVES"),8,VLOOKUP(AP158,Datos!$K$6:$P$9,MATCH('ENUMERACION DE ALOJAMIENTOS'!$B158,Datos!$K$6:$P$6,0),FALSE))</f>
        <v>#N/A</v>
      </c>
      <c r="AR158" s="28" t="e">
        <f t="shared" si="50"/>
        <v>#N/A</v>
      </c>
      <c r="AS158" s="14"/>
      <c r="AT158" s="49">
        <f t="shared" si="51"/>
        <v>0</v>
      </c>
      <c r="AU158" s="33">
        <v>0</v>
      </c>
      <c r="AV158" s="28" t="e">
        <f>IF(((VLOOKUP($AV$19,Datos!$K$6:$P$9,MATCH('ENUMERACION DE ALOJAMIENTOS'!$B158,Datos!$K$6:$P$6,0),FALSE))*AT158)&lt;10,10,((VLOOKUP($AV$19,Datos!$K$6:$P$9,MATCH('ENUMERACION DE ALOJAMIENTOS'!$B158,Datos!$K$6:$P$6,0),FALSE))*AT158))</f>
        <v>#N/A</v>
      </c>
      <c r="AW158" s="28" t="e">
        <f>VLOOKUP($AW$19,Datos!$K$6:$P$10,MATCH('ENUMERACION DE ALOJAMIENTOS'!$B158,Datos!$K$6:$P$6,0),FALSE)</f>
        <v>#N/A</v>
      </c>
      <c r="AX158" s="28" t="str">
        <f t="shared" si="52"/>
        <v/>
      </c>
      <c r="AY158" s="28" t="str">
        <f t="shared" si="53"/>
        <v/>
      </c>
      <c r="AZ158" s="28">
        <f t="shared" si="54"/>
        <v>0</v>
      </c>
      <c r="BA158" s="51">
        <f t="shared" si="55"/>
        <v>0</v>
      </c>
      <c r="BB158" s="52" t="s">
        <v>65</v>
      </c>
      <c r="BC158" s="46" t="s">
        <v>4</v>
      </c>
      <c r="BD158" s="47" t="str">
        <f t="shared" si="56"/>
        <v/>
      </c>
      <c r="BE158" s="46" t="s">
        <v>4</v>
      </c>
      <c r="BF158" s="47" t="str">
        <f t="shared" si="57"/>
        <v/>
      </c>
      <c r="BG158" s="46" t="s">
        <v>4</v>
      </c>
      <c r="BH158" s="43" t="str">
        <f t="shared" si="58"/>
        <v>Seleccione Categoría</v>
      </c>
      <c r="BI158" s="43"/>
      <c r="BJ158" s="6" t="str">
        <f t="shared" si="59"/>
        <v/>
      </c>
    </row>
    <row r="159" spans="1:62" ht="30" x14ac:dyDescent="0.25">
      <c r="A159" s="13" t="s">
        <v>61</v>
      </c>
      <c r="B159" s="15" t="s">
        <v>62</v>
      </c>
      <c r="C159" s="9" t="s">
        <v>63</v>
      </c>
      <c r="D159" s="10" t="str">
        <f t="shared" si="41"/>
        <v>XX</v>
      </c>
      <c r="E159" s="13"/>
      <c r="F159" s="22" t="s">
        <v>64</v>
      </c>
      <c r="G159" s="24">
        <f>IFERROR(VLOOKUP('ENUMERACION DE ALOJAMIENTOS'!F159,Datos!$A$1:$B$47,2,FALSE),"")</f>
        <v>0</v>
      </c>
      <c r="H159" s="22"/>
      <c r="I159" s="26" t="str">
        <f>IFERROR(VLOOKUP('ENUMERACION DE ALOJAMIENTOS'!H159,Datos!$D$2:$F$1070,3,FALSE),"")</f>
        <v/>
      </c>
      <c r="J159" s="13"/>
      <c r="K159" s="14"/>
      <c r="L159" s="14"/>
      <c r="M159" s="14"/>
      <c r="N159" s="14"/>
      <c r="O159" s="14"/>
      <c r="P159" s="14"/>
      <c r="Q159" s="14"/>
      <c r="R159" s="28" t="str">
        <f t="shared" si="42"/>
        <v/>
      </c>
      <c r="S159" s="28" t="str">
        <f t="shared" si="43"/>
        <v/>
      </c>
      <c r="T159" s="14" t="s">
        <v>4</v>
      </c>
      <c r="U159" s="14"/>
      <c r="V159" s="14"/>
      <c r="W159" s="28" t="e">
        <f>VLOOKUP($W$18,Datos!$K$6:$P$11,MATCH('ENUMERACION DE ALOJAMIENTOS'!B159,Datos!$K$6:$P$6,0),FALSE)</f>
        <v>#N/A</v>
      </c>
      <c r="X159" s="28" t="e">
        <f t="shared" si="44"/>
        <v>#N/A</v>
      </c>
      <c r="Y159" s="28">
        <f t="shared" si="45"/>
        <v>0</v>
      </c>
      <c r="Z159" s="14" t="s">
        <v>61</v>
      </c>
      <c r="AA159" s="28" t="e">
        <f>VLOOKUP(Z159,Datos!$K$6:$P$9,MATCH('ENUMERACION DE ALOJAMIENTOS'!$B159,Datos!$K$6:$P$6,0),FALSE)</f>
        <v>#N/A</v>
      </c>
      <c r="AB159" s="28" t="e">
        <f t="shared" si="46"/>
        <v>#N/A</v>
      </c>
      <c r="AC159" s="14"/>
      <c r="AD159" s="14" t="s">
        <v>61</v>
      </c>
      <c r="AE159" s="28" t="e">
        <f>IF(AND(AD159="DOBLE",Z159="DOBLE",B159="2 LLAVES"),8,VLOOKUP(AD159,Datos!$K$6:$P$9,MATCH('ENUMERACION DE ALOJAMIENTOS'!$B159,Datos!$K$6:$P$6,0),FALSE))</f>
        <v>#N/A</v>
      </c>
      <c r="AF159" s="28" t="e">
        <f t="shared" si="47"/>
        <v>#N/A</v>
      </c>
      <c r="AG159" s="14"/>
      <c r="AH159" s="14" t="s">
        <v>61</v>
      </c>
      <c r="AI159" s="28" t="e">
        <f>IF(AND(COUNTIF(Z159:AD159,"DOBLE")&gt;=1,AH159="DOBLE",$B$20="2 LLAVES"),8,VLOOKUP(AH159,Datos!$K$6:$P$9,MATCH('ENUMERACION DE ALOJAMIENTOS'!$B159,Datos!$K$6:$P$6,0),FALSE))</f>
        <v>#N/A</v>
      </c>
      <c r="AJ159" s="28" t="e">
        <f t="shared" si="48"/>
        <v>#N/A</v>
      </c>
      <c r="AK159" s="14"/>
      <c r="AL159" s="14" t="s">
        <v>61</v>
      </c>
      <c r="AM159" s="28" t="e">
        <f>IF(AND(COUNTIF(Z159:AH159,"DOBLE")&gt;=1,AL159="DOBLE",$B$20="2 LLAVES"),8,VLOOKUP(AL159,Datos!$K$6:$P$9,MATCH('ENUMERACION DE ALOJAMIENTOS'!$B159,Datos!$K$6:$P$6,0),FALSE))</f>
        <v>#N/A</v>
      </c>
      <c r="AN159" s="28" t="e">
        <f t="shared" si="49"/>
        <v>#N/A</v>
      </c>
      <c r="AO159" s="14"/>
      <c r="AP159" s="14" t="s">
        <v>61</v>
      </c>
      <c r="AQ159" s="28" t="e">
        <f>IF(AND(COUNTIF(Z159:AL159,"DOBLE")&gt;=1,AP159="DOBLE",$B$20="2 LLAVES"),8,VLOOKUP(AP159,Datos!$K$6:$P$9,MATCH('ENUMERACION DE ALOJAMIENTOS'!$B159,Datos!$K$6:$P$6,0),FALSE))</f>
        <v>#N/A</v>
      </c>
      <c r="AR159" s="28" t="e">
        <f t="shared" si="50"/>
        <v>#N/A</v>
      </c>
      <c r="AS159" s="14"/>
      <c r="AT159" s="49">
        <f t="shared" si="51"/>
        <v>0</v>
      </c>
      <c r="AU159" s="33">
        <v>0</v>
      </c>
      <c r="AV159" s="28" t="e">
        <f>IF(((VLOOKUP($AV$19,Datos!$K$6:$P$9,MATCH('ENUMERACION DE ALOJAMIENTOS'!$B159,Datos!$K$6:$P$6,0),FALSE))*AT159)&lt;10,10,((VLOOKUP($AV$19,Datos!$K$6:$P$9,MATCH('ENUMERACION DE ALOJAMIENTOS'!$B159,Datos!$K$6:$P$6,0),FALSE))*AT159))</f>
        <v>#N/A</v>
      </c>
      <c r="AW159" s="28" t="e">
        <f>VLOOKUP($AW$19,Datos!$K$6:$P$10,MATCH('ENUMERACION DE ALOJAMIENTOS'!$B159,Datos!$K$6:$P$6,0),FALSE)</f>
        <v>#N/A</v>
      </c>
      <c r="AX159" s="28" t="str">
        <f t="shared" si="52"/>
        <v/>
      </c>
      <c r="AY159" s="28" t="str">
        <f t="shared" si="53"/>
        <v/>
      </c>
      <c r="AZ159" s="28">
        <f t="shared" si="54"/>
        <v>0</v>
      </c>
      <c r="BA159" s="51">
        <f t="shared" si="55"/>
        <v>0</v>
      </c>
      <c r="BB159" s="52" t="s">
        <v>65</v>
      </c>
      <c r="BC159" s="46" t="s">
        <v>4</v>
      </c>
      <c r="BD159" s="47" t="str">
        <f t="shared" si="56"/>
        <v/>
      </c>
      <c r="BE159" s="46" t="s">
        <v>4</v>
      </c>
      <c r="BF159" s="47" t="str">
        <f t="shared" si="57"/>
        <v/>
      </c>
      <c r="BG159" s="46" t="s">
        <v>4</v>
      </c>
      <c r="BH159" s="43" t="str">
        <f t="shared" si="58"/>
        <v>Seleccione Categoría</v>
      </c>
      <c r="BI159" s="43"/>
      <c r="BJ159" s="6" t="str">
        <f t="shared" si="59"/>
        <v/>
      </c>
    </row>
    <row r="160" spans="1:62" ht="30" x14ac:dyDescent="0.25">
      <c r="A160" s="13" t="s">
        <v>61</v>
      </c>
      <c r="B160" s="15" t="s">
        <v>62</v>
      </c>
      <c r="C160" s="9" t="s">
        <v>63</v>
      </c>
      <c r="D160" s="10" t="str">
        <f t="shared" si="41"/>
        <v>XX</v>
      </c>
      <c r="E160" s="13"/>
      <c r="F160" s="22" t="s">
        <v>64</v>
      </c>
      <c r="G160" s="24">
        <f>IFERROR(VLOOKUP('ENUMERACION DE ALOJAMIENTOS'!F160,Datos!$A$1:$B$47,2,FALSE),"")</f>
        <v>0</v>
      </c>
      <c r="H160" s="22"/>
      <c r="I160" s="26" t="str">
        <f>IFERROR(VLOOKUP('ENUMERACION DE ALOJAMIENTOS'!H160,Datos!$D$2:$F$1070,3,FALSE),"")</f>
        <v/>
      </c>
      <c r="J160" s="13"/>
      <c r="K160" s="14"/>
      <c r="L160" s="14"/>
      <c r="M160" s="14"/>
      <c r="N160" s="14"/>
      <c r="O160" s="14"/>
      <c r="P160" s="14"/>
      <c r="Q160" s="14"/>
      <c r="R160" s="28" t="str">
        <f t="shared" si="42"/>
        <v/>
      </c>
      <c r="S160" s="28" t="str">
        <f t="shared" si="43"/>
        <v/>
      </c>
      <c r="T160" s="14" t="s">
        <v>4</v>
      </c>
      <c r="U160" s="14"/>
      <c r="V160" s="14"/>
      <c r="W160" s="28" t="e">
        <f>VLOOKUP($W$18,Datos!$K$6:$P$11,MATCH('ENUMERACION DE ALOJAMIENTOS'!B160,Datos!$K$6:$P$6,0),FALSE)</f>
        <v>#N/A</v>
      </c>
      <c r="X160" s="28" t="e">
        <f t="shared" si="44"/>
        <v>#N/A</v>
      </c>
      <c r="Y160" s="28">
        <f t="shared" si="45"/>
        <v>0</v>
      </c>
      <c r="Z160" s="14" t="s">
        <v>61</v>
      </c>
      <c r="AA160" s="28" t="e">
        <f>VLOOKUP(Z160,Datos!$K$6:$P$9,MATCH('ENUMERACION DE ALOJAMIENTOS'!$B160,Datos!$K$6:$P$6,0),FALSE)</f>
        <v>#N/A</v>
      </c>
      <c r="AB160" s="28" t="e">
        <f t="shared" si="46"/>
        <v>#N/A</v>
      </c>
      <c r="AC160" s="14"/>
      <c r="AD160" s="14" t="s">
        <v>61</v>
      </c>
      <c r="AE160" s="28" t="e">
        <f>IF(AND(AD160="DOBLE",Z160="DOBLE",B160="2 LLAVES"),8,VLOOKUP(AD160,Datos!$K$6:$P$9,MATCH('ENUMERACION DE ALOJAMIENTOS'!$B160,Datos!$K$6:$P$6,0),FALSE))</f>
        <v>#N/A</v>
      </c>
      <c r="AF160" s="28" t="e">
        <f t="shared" si="47"/>
        <v>#N/A</v>
      </c>
      <c r="AG160" s="14"/>
      <c r="AH160" s="14" t="s">
        <v>61</v>
      </c>
      <c r="AI160" s="28" t="e">
        <f>IF(AND(COUNTIF(Z160:AD160,"DOBLE")&gt;=1,AH160="DOBLE",$B$20="2 LLAVES"),8,VLOOKUP(AH160,Datos!$K$6:$P$9,MATCH('ENUMERACION DE ALOJAMIENTOS'!$B160,Datos!$K$6:$P$6,0),FALSE))</f>
        <v>#N/A</v>
      </c>
      <c r="AJ160" s="28" t="e">
        <f t="shared" si="48"/>
        <v>#N/A</v>
      </c>
      <c r="AK160" s="14"/>
      <c r="AL160" s="14" t="s">
        <v>61</v>
      </c>
      <c r="AM160" s="28" t="e">
        <f>IF(AND(COUNTIF(Z160:AH160,"DOBLE")&gt;=1,AL160="DOBLE",$B$20="2 LLAVES"),8,VLOOKUP(AL160,Datos!$K$6:$P$9,MATCH('ENUMERACION DE ALOJAMIENTOS'!$B160,Datos!$K$6:$P$6,0),FALSE))</f>
        <v>#N/A</v>
      </c>
      <c r="AN160" s="28" t="e">
        <f t="shared" si="49"/>
        <v>#N/A</v>
      </c>
      <c r="AO160" s="14"/>
      <c r="AP160" s="14" t="s">
        <v>61</v>
      </c>
      <c r="AQ160" s="28" t="e">
        <f>IF(AND(COUNTIF(Z160:AL160,"DOBLE")&gt;=1,AP160="DOBLE",$B$20="2 LLAVES"),8,VLOOKUP(AP160,Datos!$K$6:$P$9,MATCH('ENUMERACION DE ALOJAMIENTOS'!$B160,Datos!$K$6:$P$6,0),FALSE))</f>
        <v>#N/A</v>
      </c>
      <c r="AR160" s="28" t="e">
        <f t="shared" si="50"/>
        <v>#N/A</v>
      </c>
      <c r="AS160" s="14"/>
      <c r="AT160" s="49">
        <f t="shared" si="51"/>
        <v>0</v>
      </c>
      <c r="AU160" s="33">
        <v>0</v>
      </c>
      <c r="AV160" s="28" t="e">
        <f>IF(((VLOOKUP($AV$19,Datos!$K$6:$P$9,MATCH('ENUMERACION DE ALOJAMIENTOS'!$B160,Datos!$K$6:$P$6,0),FALSE))*AT160)&lt;10,10,((VLOOKUP($AV$19,Datos!$K$6:$P$9,MATCH('ENUMERACION DE ALOJAMIENTOS'!$B160,Datos!$K$6:$P$6,0),FALSE))*AT160))</f>
        <v>#N/A</v>
      </c>
      <c r="AW160" s="28" t="e">
        <f>VLOOKUP($AW$19,Datos!$K$6:$P$10,MATCH('ENUMERACION DE ALOJAMIENTOS'!$B160,Datos!$K$6:$P$6,0),FALSE)</f>
        <v>#N/A</v>
      </c>
      <c r="AX160" s="28" t="str">
        <f t="shared" si="52"/>
        <v/>
      </c>
      <c r="AY160" s="28" t="str">
        <f t="shared" si="53"/>
        <v/>
      </c>
      <c r="AZ160" s="28">
        <f t="shared" si="54"/>
        <v>0</v>
      </c>
      <c r="BA160" s="51">
        <f t="shared" si="55"/>
        <v>0</v>
      </c>
      <c r="BB160" s="52" t="s">
        <v>65</v>
      </c>
      <c r="BC160" s="46" t="s">
        <v>4</v>
      </c>
      <c r="BD160" s="47" t="str">
        <f t="shared" si="56"/>
        <v/>
      </c>
      <c r="BE160" s="46" t="s">
        <v>4</v>
      </c>
      <c r="BF160" s="47" t="str">
        <f t="shared" si="57"/>
        <v/>
      </c>
      <c r="BG160" s="46" t="s">
        <v>4</v>
      </c>
      <c r="BH160" s="43" t="str">
        <f t="shared" si="58"/>
        <v>Seleccione Categoría</v>
      </c>
      <c r="BI160" s="43"/>
      <c r="BJ160" s="6" t="str">
        <f t="shared" si="59"/>
        <v/>
      </c>
    </row>
    <row r="161" spans="1:62" ht="30" x14ac:dyDescent="0.25">
      <c r="A161" s="13" t="s">
        <v>61</v>
      </c>
      <c r="B161" s="15" t="s">
        <v>62</v>
      </c>
      <c r="C161" s="9" t="s">
        <v>63</v>
      </c>
      <c r="D161" s="10" t="str">
        <f t="shared" si="41"/>
        <v>XX</v>
      </c>
      <c r="E161" s="13"/>
      <c r="F161" s="22" t="s">
        <v>64</v>
      </c>
      <c r="G161" s="24">
        <f>IFERROR(VLOOKUP('ENUMERACION DE ALOJAMIENTOS'!F161,Datos!$A$1:$B$47,2,FALSE),"")</f>
        <v>0</v>
      </c>
      <c r="H161" s="22"/>
      <c r="I161" s="26" t="str">
        <f>IFERROR(VLOOKUP('ENUMERACION DE ALOJAMIENTOS'!H161,Datos!$D$2:$F$1070,3,FALSE),"")</f>
        <v/>
      </c>
      <c r="J161" s="13"/>
      <c r="K161" s="14"/>
      <c r="L161" s="14"/>
      <c r="M161" s="14"/>
      <c r="N161" s="14"/>
      <c r="O161" s="14"/>
      <c r="P161" s="14"/>
      <c r="Q161" s="14"/>
      <c r="R161" s="28" t="str">
        <f t="shared" si="42"/>
        <v/>
      </c>
      <c r="S161" s="28" t="str">
        <f t="shared" si="43"/>
        <v/>
      </c>
      <c r="T161" s="14" t="s">
        <v>4</v>
      </c>
      <c r="U161" s="14"/>
      <c r="V161" s="14"/>
      <c r="W161" s="28" t="e">
        <f>VLOOKUP($W$18,Datos!$K$6:$P$11,MATCH('ENUMERACION DE ALOJAMIENTOS'!B161,Datos!$K$6:$P$6,0),FALSE)</f>
        <v>#N/A</v>
      </c>
      <c r="X161" s="28" t="e">
        <f t="shared" si="44"/>
        <v>#N/A</v>
      </c>
      <c r="Y161" s="28">
        <f t="shared" si="45"/>
        <v>0</v>
      </c>
      <c r="Z161" s="14" t="s">
        <v>61</v>
      </c>
      <c r="AA161" s="28" t="e">
        <f>VLOOKUP(Z161,Datos!$K$6:$P$9,MATCH('ENUMERACION DE ALOJAMIENTOS'!$B161,Datos!$K$6:$P$6,0),FALSE)</f>
        <v>#N/A</v>
      </c>
      <c r="AB161" s="28" t="e">
        <f t="shared" si="46"/>
        <v>#N/A</v>
      </c>
      <c r="AC161" s="14"/>
      <c r="AD161" s="14" t="s">
        <v>61</v>
      </c>
      <c r="AE161" s="28" t="e">
        <f>IF(AND(AD161="DOBLE",Z161="DOBLE",B161="2 LLAVES"),8,VLOOKUP(AD161,Datos!$K$6:$P$9,MATCH('ENUMERACION DE ALOJAMIENTOS'!$B161,Datos!$K$6:$P$6,0),FALSE))</f>
        <v>#N/A</v>
      </c>
      <c r="AF161" s="28" t="e">
        <f t="shared" si="47"/>
        <v>#N/A</v>
      </c>
      <c r="AG161" s="14"/>
      <c r="AH161" s="14" t="s">
        <v>61</v>
      </c>
      <c r="AI161" s="28" t="e">
        <f>IF(AND(COUNTIF(Z161:AD161,"DOBLE")&gt;=1,AH161="DOBLE",$B$20="2 LLAVES"),8,VLOOKUP(AH161,Datos!$K$6:$P$9,MATCH('ENUMERACION DE ALOJAMIENTOS'!$B161,Datos!$K$6:$P$6,0),FALSE))</f>
        <v>#N/A</v>
      </c>
      <c r="AJ161" s="28" t="e">
        <f t="shared" si="48"/>
        <v>#N/A</v>
      </c>
      <c r="AK161" s="14"/>
      <c r="AL161" s="14" t="s">
        <v>61</v>
      </c>
      <c r="AM161" s="28" t="e">
        <f>IF(AND(COUNTIF(Z161:AH161,"DOBLE")&gt;=1,AL161="DOBLE",$B$20="2 LLAVES"),8,VLOOKUP(AL161,Datos!$K$6:$P$9,MATCH('ENUMERACION DE ALOJAMIENTOS'!$B161,Datos!$K$6:$P$6,0),FALSE))</f>
        <v>#N/A</v>
      </c>
      <c r="AN161" s="28" t="e">
        <f t="shared" si="49"/>
        <v>#N/A</v>
      </c>
      <c r="AO161" s="14"/>
      <c r="AP161" s="14" t="s">
        <v>61</v>
      </c>
      <c r="AQ161" s="28" t="e">
        <f>IF(AND(COUNTIF(Z161:AL161,"DOBLE")&gt;=1,AP161="DOBLE",$B$20="2 LLAVES"),8,VLOOKUP(AP161,Datos!$K$6:$P$9,MATCH('ENUMERACION DE ALOJAMIENTOS'!$B161,Datos!$K$6:$P$6,0),FALSE))</f>
        <v>#N/A</v>
      </c>
      <c r="AR161" s="28" t="e">
        <f t="shared" si="50"/>
        <v>#N/A</v>
      </c>
      <c r="AS161" s="14"/>
      <c r="AT161" s="49">
        <f t="shared" si="51"/>
        <v>0</v>
      </c>
      <c r="AU161" s="33">
        <v>0</v>
      </c>
      <c r="AV161" s="28" t="e">
        <f>IF(((VLOOKUP($AV$19,Datos!$K$6:$P$9,MATCH('ENUMERACION DE ALOJAMIENTOS'!$B161,Datos!$K$6:$P$6,0),FALSE))*AT161)&lt;10,10,((VLOOKUP($AV$19,Datos!$K$6:$P$9,MATCH('ENUMERACION DE ALOJAMIENTOS'!$B161,Datos!$K$6:$P$6,0),FALSE))*AT161))</f>
        <v>#N/A</v>
      </c>
      <c r="AW161" s="28" t="e">
        <f>VLOOKUP($AW$19,Datos!$K$6:$P$10,MATCH('ENUMERACION DE ALOJAMIENTOS'!$B161,Datos!$K$6:$P$6,0),FALSE)</f>
        <v>#N/A</v>
      </c>
      <c r="AX161" s="28" t="str">
        <f t="shared" si="52"/>
        <v/>
      </c>
      <c r="AY161" s="28" t="str">
        <f t="shared" si="53"/>
        <v/>
      </c>
      <c r="AZ161" s="28">
        <f t="shared" si="54"/>
        <v>0</v>
      </c>
      <c r="BA161" s="51">
        <f t="shared" si="55"/>
        <v>0</v>
      </c>
      <c r="BB161" s="52" t="s">
        <v>65</v>
      </c>
      <c r="BC161" s="46" t="s">
        <v>4</v>
      </c>
      <c r="BD161" s="47" t="str">
        <f t="shared" si="56"/>
        <v/>
      </c>
      <c r="BE161" s="46" t="s">
        <v>4</v>
      </c>
      <c r="BF161" s="47" t="str">
        <f t="shared" si="57"/>
        <v/>
      </c>
      <c r="BG161" s="46" t="s">
        <v>4</v>
      </c>
      <c r="BH161" s="43" t="str">
        <f t="shared" si="58"/>
        <v>Seleccione Categoría</v>
      </c>
      <c r="BI161" s="43"/>
      <c r="BJ161" s="6" t="str">
        <f t="shared" si="59"/>
        <v/>
      </c>
    </row>
    <row r="162" spans="1:62" ht="30" x14ac:dyDescent="0.25">
      <c r="A162" s="13" t="s">
        <v>61</v>
      </c>
      <c r="B162" s="15" t="s">
        <v>62</v>
      </c>
      <c r="C162" s="9" t="s">
        <v>63</v>
      </c>
      <c r="D162" s="10" t="str">
        <f t="shared" si="41"/>
        <v>XX</v>
      </c>
      <c r="E162" s="13"/>
      <c r="F162" s="22" t="s">
        <v>64</v>
      </c>
      <c r="G162" s="24">
        <f>IFERROR(VLOOKUP('ENUMERACION DE ALOJAMIENTOS'!F162,Datos!$A$1:$B$47,2,FALSE),"")</f>
        <v>0</v>
      </c>
      <c r="H162" s="22"/>
      <c r="I162" s="26" t="str">
        <f>IFERROR(VLOOKUP('ENUMERACION DE ALOJAMIENTOS'!H162,Datos!$D$2:$F$1070,3,FALSE),"")</f>
        <v/>
      </c>
      <c r="J162" s="13"/>
      <c r="K162" s="14"/>
      <c r="L162" s="14"/>
      <c r="M162" s="14"/>
      <c r="N162" s="14"/>
      <c r="O162" s="14"/>
      <c r="P162" s="14"/>
      <c r="Q162" s="14"/>
      <c r="R162" s="28" t="str">
        <f t="shared" si="42"/>
        <v/>
      </c>
      <c r="S162" s="28" t="str">
        <f t="shared" si="43"/>
        <v/>
      </c>
      <c r="T162" s="14" t="s">
        <v>4</v>
      </c>
      <c r="U162" s="14"/>
      <c r="V162" s="14"/>
      <c r="W162" s="28" t="e">
        <f>VLOOKUP($W$18,Datos!$K$6:$P$11,MATCH('ENUMERACION DE ALOJAMIENTOS'!B162,Datos!$K$6:$P$6,0),FALSE)</f>
        <v>#N/A</v>
      </c>
      <c r="X162" s="28" t="e">
        <f t="shared" si="44"/>
        <v>#N/A</v>
      </c>
      <c r="Y162" s="28">
        <f t="shared" si="45"/>
        <v>0</v>
      </c>
      <c r="Z162" s="14" t="s">
        <v>61</v>
      </c>
      <c r="AA162" s="28" t="e">
        <f>VLOOKUP(Z162,Datos!$K$6:$P$9,MATCH('ENUMERACION DE ALOJAMIENTOS'!$B162,Datos!$K$6:$P$6,0),FALSE)</f>
        <v>#N/A</v>
      </c>
      <c r="AB162" s="28" t="e">
        <f t="shared" si="46"/>
        <v>#N/A</v>
      </c>
      <c r="AC162" s="14"/>
      <c r="AD162" s="14" t="s">
        <v>61</v>
      </c>
      <c r="AE162" s="28" t="e">
        <f>IF(AND(AD162="DOBLE",Z162="DOBLE",B162="2 LLAVES"),8,VLOOKUP(AD162,Datos!$K$6:$P$9,MATCH('ENUMERACION DE ALOJAMIENTOS'!$B162,Datos!$K$6:$P$6,0),FALSE))</f>
        <v>#N/A</v>
      </c>
      <c r="AF162" s="28" t="e">
        <f t="shared" si="47"/>
        <v>#N/A</v>
      </c>
      <c r="AG162" s="14"/>
      <c r="AH162" s="14" t="s">
        <v>61</v>
      </c>
      <c r="AI162" s="28" t="e">
        <f>IF(AND(COUNTIF(Z162:AD162,"DOBLE")&gt;=1,AH162="DOBLE",$B$20="2 LLAVES"),8,VLOOKUP(AH162,Datos!$K$6:$P$9,MATCH('ENUMERACION DE ALOJAMIENTOS'!$B162,Datos!$K$6:$P$6,0),FALSE))</f>
        <v>#N/A</v>
      </c>
      <c r="AJ162" s="28" t="e">
        <f t="shared" si="48"/>
        <v>#N/A</v>
      </c>
      <c r="AK162" s="14"/>
      <c r="AL162" s="14" t="s">
        <v>61</v>
      </c>
      <c r="AM162" s="28" t="e">
        <f>IF(AND(COUNTIF(Z162:AH162,"DOBLE")&gt;=1,AL162="DOBLE",$B$20="2 LLAVES"),8,VLOOKUP(AL162,Datos!$K$6:$P$9,MATCH('ENUMERACION DE ALOJAMIENTOS'!$B162,Datos!$K$6:$P$6,0),FALSE))</f>
        <v>#N/A</v>
      </c>
      <c r="AN162" s="28" t="e">
        <f t="shared" si="49"/>
        <v>#N/A</v>
      </c>
      <c r="AO162" s="14"/>
      <c r="AP162" s="14" t="s">
        <v>61</v>
      </c>
      <c r="AQ162" s="28" t="e">
        <f>IF(AND(COUNTIF(Z162:AL162,"DOBLE")&gt;=1,AP162="DOBLE",$B$20="2 LLAVES"),8,VLOOKUP(AP162,Datos!$K$6:$P$9,MATCH('ENUMERACION DE ALOJAMIENTOS'!$B162,Datos!$K$6:$P$6,0),FALSE))</f>
        <v>#N/A</v>
      </c>
      <c r="AR162" s="28" t="e">
        <f t="shared" si="50"/>
        <v>#N/A</v>
      </c>
      <c r="AS162" s="14"/>
      <c r="AT162" s="49">
        <f t="shared" si="51"/>
        <v>0</v>
      </c>
      <c r="AU162" s="33">
        <v>0</v>
      </c>
      <c r="AV162" s="28" t="e">
        <f>IF(((VLOOKUP($AV$19,Datos!$K$6:$P$9,MATCH('ENUMERACION DE ALOJAMIENTOS'!$B162,Datos!$K$6:$P$6,0),FALSE))*AT162)&lt;10,10,((VLOOKUP($AV$19,Datos!$K$6:$P$9,MATCH('ENUMERACION DE ALOJAMIENTOS'!$B162,Datos!$K$6:$P$6,0),FALSE))*AT162))</f>
        <v>#N/A</v>
      </c>
      <c r="AW162" s="28" t="e">
        <f>VLOOKUP($AW$19,Datos!$K$6:$P$10,MATCH('ENUMERACION DE ALOJAMIENTOS'!$B162,Datos!$K$6:$P$6,0),FALSE)</f>
        <v>#N/A</v>
      </c>
      <c r="AX162" s="28" t="str">
        <f t="shared" si="52"/>
        <v/>
      </c>
      <c r="AY162" s="28" t="str">
        <f t="shared" si="53"/>
        <v/>
      </c>
      <c r="AZ162" s="28">
        <f t="shared" si="54"/>
        <v>0</v>
      </c>
      <c r="BA162" s="51">
        <f t="shared" si="55"/>
        <v>0</v>
      </c>
      <c r="BB162" s="52" t="s">
        <v>65</v>
      </c>
      <c r="BC162" s="46" t="s">
        <v>4</v>
      </c>
      <c r="BD162" s="47" t="str">
        <f t="shared" si="56"/>
        <v/>
      </c>
      <c r="BE162" s="46" t="s">
        <v>4</v>
      </c>
      <c r="BF162" s="47" t="str">
        <f t="shared" si="57"/>
        <v/>
      </c>
      <c r="BG162" s="46" t="s">
        <v>4</v>
      </c>
      <c r="BH162" s="43" t="str">
        <f t="shared" si="58"/>
        <v>Seleccione Categoría</v>
      </c>
      <c r="BI162" s="43"/>
      <c r="BJ162" s="6" t="str">
        <f t="shared" si="59"/>
        <v/>
      </c>
    </row>
    <row r="163" spans="1:62" ht="30" x14ac:dyDescent="0.25">
      <c r="A163" s="13" t="s">
        <v>61</v>
      </c>
      <c r="B163" s="15" t="s">
        <v>62</v>
      </c>
      <c r="C163" s="9" t="s">
        <v>63</v>
      </c>
      <c r="D163" s="10" t="str">
        <f t="shared" si="41"/>
        <v>XX</v>
      </c>
      <c r="E163" s="13"/>
      <c r="F163" s="22" t="s">
        <v>64</v>
      </c>
      <c r="G163" s="24">
        <f>IFERROR(VLOOKUP('ENUMERACION DE ALOJAMIENTOS'!F163,Datos!$A$1:$B$47,2,FALSE),"")</f>
        <v>0</v>
      </c>
      <c r="H163" s="22"/>
      <c r="I163" s="26" t="str">
        <f>IFERROR(VLOOKUP('ENUMERACION DE ALOJAMIENTOS'!H163,Datos!$D$2:$F$1070,3,FALSE),"")</f>
        <v/>
      </c>
      <c r="J163" s="13"/>
      <c r="K163" s="14"/>
      <c r="L163" s="14"/>
      <c r="M163" s="14"/>
      <c r="N163" s="14"/>
      <c r="O163" s="14"/>
      <c r="P163" s="14"/>
      <c r="Q163" s="14"/>
      <c r="R163" s="28" t="str">
        <f t="shared" si="42"/>
        <v/>
      </c>
      <c r="S163" s="28" t="str">
        <f t="shared" si="43"/>
        <v/>
      </c>
      <c r="T163" s="14" t="s">
        <v>4</v>
      </c>
      <c r="U163" s="14"/>
      <c r="V163" s="14"/>
      <c r="W163" s="28" t="e">
        <f>VLOOKUP($W$18,Datos!$K$6:$P$11,MATCH('ENUMERACION DE ALOJAMIENTOS'!B163,Datos!$K$6:$P$6,0),FALSE)</f>
        <v>#N/A</v>
      </c>
      <c r="X163" s="28" t="e">
        <f t="shared" si="44"/>
        <v>#N/A</v>
      </c>
      <c r="Y163" s="28">
        <f t="shared" si="45"/>
        <v>0</v>
      </c>
      <c r="Z163" s="14" t="s">
        <v>61</v>
      </c>
      <c r="AA163" s="28" t="e">
        <f>VLOOKUP(Z163,Datos!$K$6:$P$9,MATCH('ENUMERACION DE ALOJAMIENTOS'!$B163,Datos!$K$6:$P$6,0),FALSE)</f>
        <v>#N/A</v>
      </c>
      <c r="AB163" s="28" t="e">
        <f t="shared" si="46"/>
        <v>#N/A</v>
      </c>
      <c r="AC163" s="14"/>
      <c r="AD163" s="14" t="s">
        <v>61</v>
      </c>
      <c r="AE163" s="28" t="e">
        <f>IF(AND(AD163="DOBLE",Z163="DOBLE",B163="2 LLAVES"),8,VLOOKUP(AD163,Datos!$K$6:$P$9,MATCH('ENUMERACION DE ALOJAMIENTOS'!$B163,Datos!$K$6:$P$6,0),FALSE))</f>
        <v>#N/A</v>
      </c>
      <c r="AF163" s="28" t="e">
        <f t="shared" si="47"/>
        <v>#N/A</v>
      </c>
      <c r="AG163" s="14"/>
      <c r="AH163" s="14" t="s">
        <v>61</v>
      </c>
      <c r="AI163" s="28" t="e">
        <f>IF(AND(COUNTIF(Z163:AD163,"DOBLE")&gt;=1,AH163="DOBLE",$B$20="2 LLAVES"),8,VLOOKUP(AH163,Datos!$K$6:$P$9,MATCH('ENUMERACION DE ALOJAMIENTOS'!$B163,Datos!$K$6:$P$6,0),FALSE))</f>
        <v>#N/A</v>
      </c>
      <c r="AJ163" s="28" t="e">
        <f t="shared" si="48"/>
        <v>#N/A</v>
      </c>
      <c r="AK163" s="14"/>
      <c r="AL163" s="14" t="s">
        <v>61</v>
      </c>
      <c r="AM163" s="28" t="e">
        <f>IF(AND(COUNTIF(Z163:AH163,"DOBLE")&gt;=1,AL163="DOBLE",$B$20="2 LLAVES"),8,VLOOKUP(AL163,Datos!$K$6:$P$9,MATCH('ENUMERACION DE ALOJAMIENTOS'!$B163,Datos!$K$6:$P$6,0),FALSE))</f>
        <v>#N/A</v>
      </c>
      <c r="AN163" s="28" t="e">
        <f t="shared" si="49"/>
        <v>#N/A</v>
      </c>
      <c r="AO163" s="14"/>
      <c r="AP163" s="14" t="s">
        <v>61</v>
      </c>
      <c r="AQ163" s="28" t="e">
        <f>IF(AND(COUNTIF(Z163:AL163,"DOBLE")&gt;=1,AP163="DOBLE",$B$20="2 LLAVES"),8,VLOOKUP(AP163,Datos!$K$6:$P$9,MATCH('ENUMERACION DE ALOJAMIENTOS'!$B163,Datos!$K$6:$P$6,0),FALSE))</f>
        <v>#N/A</v>
      </c>
      <c r="AR163" s="28" t="e">
        <f t="shared" si="50"/>
        <v>#N/A</v>
      </c>
      <c r="AS163" s="14"/>
      <c r="AT163" s="49">
        <f t="shared" si="51"/>
        <v>0</v>
      </c>
      <c r="AU163" s="33">
        <v>0</v>
      </c>
      <c r="AV163" s="28" t="e">
        <f>IF(((VLOOKUP($AV$19,Datos!$K$6:$P$9,MATCH('ENUMERACION DE ALOJAMIENTOS'!$B163,Datos!$K$6:$P$6,0),FALSE))*AT163)&lt;10,10,((VLOOKUP($AV$19,Datos!$K$6:$P$9,MATCH('ENUMERACION DE ALOJAMIENTOS'!$B163,Datos!$K$6:$P$6,0),FALSE))*AT163))</f>
        <v>#N/A</v>
      </c>
      <c r="AW163" s="28" t="e">
        <f>VLOOKUP($AW$19,Datos!$K$6:$P$10,MATCH('ENUMERACION DE ALOJAMIENTOS'!$B163,Datos!$K$6:$P$6,0),FALSE)</f>
        <v>#N/A</v>
      </c>
      <c r="AX163" s="28" t="str">
        <f t="shared" si="52"/>
        <v/>
      </c>
      <c r="AY163" s="28" t="str">
        <f t="shared" si="53"/>
        <v/>
      </c>
      <c r="AZ163" s="28">
        <f t="shared" si="54"/>
        <v>0</v>
      </c>
      <c r="BA163" s="51">
        <f t="shared" si="55"/>
        <v>0</v>
      </c>
      <c r="BB163" s="52" t="s">
        <v>65</v>
      </c>
      <c r="BC163" s="46" t="s">
        <v>4</v>
      </c>
      <c r="BD163" s="47" t="str">
        <f t="shared" si="56"/>
        <v/>
      </c>
      <c r="BE163" s="46" t="s">
        <v>4</v>
      </c>
      <c r="BF163" s="47" t="str">
        <f t="shared" si="57"/>
        <v/>
      </c>
      <c r="BG163" s="46" t="s">
        <v>4</v>
      </c>
      <c r="BH163" s="43" t="str">
        <f t="shared" si="58"/>
        <v>Seleccione Categoría</v>
      </c>
      <c r="BI163" s="43"/>
      <c r="BJ163" s="6" t="str">
        <f t="shared" si="59"/>
        <v/>
      </c>
    </row>
    <row r="164" spans="1:62" ht="30" x14ac:dyDescent="0.25">
      <c r="A164" s="13" t="s">
        <v>61</v>
      </c>
      <c r="B164" s="15" t="s">
        <v>62</v>
      </c>
      <c r="C164" s="9" t="s">
        <v>63</v>
      </c>
      <c r="D164" s="10" t="str">
        <f t="shared" si="41"/>
        <v>XX</v>
      </c>
      <c r="E164" s="13"/>
      <c r="F164" s="22" t="s">
        <v>64</v>
      </c>
      <c r="G164" s="24">
        <f>IFERROR(VLOOKUP('ENUMERACION DE ALOJAMIENTOS'!F164,Datos!$A$1:$B$47,2,FALSE),"")</f>
        <v>0</v>
      </c>
      <c r="H164" s="22"/>
      <c r="I164" s="26" t="str">
        <f>IFERROR(VLOOKUP('ENUMERACION DE ALOJAMIENTOS'!H164,Datos!$D$2:$F$1070,3,FALSE),"")</f>
        <v/>
      </c>
      <c r="J164" s="13"/>
      <c r="K164" s="14"/>
      <c r="L164" s="14"/>
      <c r="M164" s="14"/>
      <c r="N164" s="14"/>
      <c r="O164" s="14"/>
      <c r="P164" s="14"/>
      <c r="Q164" s="14"/>
      <c r="R164" s="28" t="str">
        <f t="shared" si="42"/>
        <v/>
      </c>
      <c r="S164" s="28" t="str">
        <f t="shared" si="43"/>
        <v/>
      </c>
      <c r="T164" s="14" t="s">
        <v>4</v>
      </c>
      <c r="U164" s="14"/>
      <c r="V164" s="14"/>
      <c r="W164" s="28" t="e">
        <f>VLOOKUP($W$18,Datos!$K$6:$P$11,MATCH('ENUMERACION DE ALOJAMIENTOS'!B164,Datos!$K$6:$P$6,0),FALSE)</f>
        <v>#N/A</v>
      </c>
      <c r="X164" s="28" t="e">
        <f t="shared" si="44"/>
        <v>#N/A</v>
      </c>
      <c r="Y164" s="28">
        <f t="shared" si="45"/>
        <v>0</v>
      </c>
      <c r="Z164" s="14" t="s">
        <v>61</v>
      </c>
      <c r="AA164" s="28" t="e">
        <f>VLOOKUP(Z164,Datos!$K$6:$P$9,MATCH('ENUMERACION DE ALOJAMIENTOS'!$B164,Datos!$K$6:$P$6,0),FALSE)</f>
        <v>#N/A</v>
      </c>
      <c r="AB164" s="28" t="e">
        <f t="shared" si="46"/>
        <v>#N/A</v>
      </c>
      <c r="AC164" s="14"/>
      <c r="AD164" s="14" t="s">
        <v>61</v>
      </c>
      <c r="AE164" s="28" t="e">
        <f>IF(AND(AD164="DOBLE",Z164="DOBLE",B164="2 LLAVES"),8,VLOOKUP(AD164,Datos!$K$6:$P$9,MATCH('ENUMERACION DE ALOJAMIENTOS'!$B164,Datos!$K$6:$P$6,0),FALSE))</f>
        <v>#N/A</v>
      </c>
      <c r="AF164" s="28" t="e">
        <f t="shared" si="47"/>
        <v>#N/A</v>
      </c>
      <c r="AG164" s="14"/>
      <c r="AH164" s="14" t="s">
        <v>61</v>
      </c>
      <c r="AI164" s="28" t="e">
        <f>IF(AND(COUNTIF(Z164:AD164,"DOBLE")&gt;=1,AH164="DOBLE",$B$20="2 LLAVES"),8,VLOOKUP(AH164,Datos!$K$6:$P$9,MATCH('ENUMERACION DE ALOJAMIENTOS'!$B164,Datos!$K$6:$P$6,0),FALSE))</f>
        <v>#N/A</v>
      </c>
      <c r="AJ164" s="28" t="e">
        <f t="shared" si="48"/>
        <v>#N/A</v>
      </c>
      <c r="AK164" s="14"/>
      <c r="AL164" s="14" t="s">
        <v>61</v>
      </c>
      <c r="AM164" s="28" t="e">
        <f>IF(AND(COUNTIF(Z164:AH164,"DOBLE")&gt;=1,AL164="DOBLE",$B$20="2 LLAVES"),8,VLOOKUP(AL164,Datos!$K$6:$P$9,MATCH('ENUMERACION DE ALOJAMIENTOS'!$B164,Datos!$K$6:$P$6,0),FALSE))</f>
        <v>#N/A</v>
      </c>
      <c r="AN164" s="28" t="e">
        <f t="shared" si="49"/>
        <v>#N/A</v>
      </c>
      <c r="AO164" s="14"/>
      <c r="AP164" s="14" t="s">
        <v>61</v>
      </c>
      <c r="AQ164" s="28" t="e">
        <f>IF(AND(COUNTIF(Z164:AL164,"DOBLE")&gt;=1,AP164="DOBLE",$B$20="2 LLAVES"),8,VLOOKUP(AP164,Datos!$K$6:$P$9,MATCH('ENUMERACION DE ALOJAMIENTOS'!$B164,Datos!$K$6:$P$6,0),FALSE))</f>
        <v>#N/A</v>
      </c>
      <c r="AR164" s="28" t="e">
        <f t="shared" si="50"/>
        <v>#N/A</v>
      </c>
      <c r="AS164" s="14"/>
      <c r="AT164" s="49">
        <f t="shared" si="51"/>
        <v>0</v>
      </c>
      <c r="AU164" s="33">
        <v>0</v>
      </c>
      <c r="AV164" s="28" t="e">
        <f>IF(((VLOOKUP($AV$19,Datos!$K$6:$P$9,MATCH('ENUMERACION DE ALOJAMIENTOS'!$B164,Datos!$K$6:$P$6,0),FALSE))*AT164)&lt;10,10,((VLOOKUP($AV$19,Datos!$K$6:$P$9,MATCH('ENUMERACION DE ALOJAMIENTOS'!$B164,Datos!$K$6:$P$6,0),FALSE))*AT164))</f>
        <v>#N/A</v>
      </c>
      <c r="AW164" s="28" t="e">
        <f>VLOOKUP($AW$19,Datos!$K$6:$P$10,MATCH('ENUMERACION DE ALOJAMIENTOS'!$B164,Datos!$K$6:$P$6,0),FALSE)</f>
        <v>#N/A</v>
      </c>
      <c r="AX164" s="28" t="str">
        <f t="shared" si="52"/>
        <v/>
      </c>
      <c r="AY164" s="28" t="str">
        <f t="shared" si="53"/>
        <v/>
      </c>
      <c r="AZ164" s="28">
        <f t="shared" si="54"/>
        <v>0</v>
      </c>
      <c r="BA164" s="51">
        <f t="shared" si="55"/>
        <v>0</v>
      </c>
      <c r="BB164" s="52" t="s">
        <v>65</v>
      </c>
      <c r="BC164" s="46" t="s">
        <v>4</v>
      </c>
      <c r="BD164" s="47" t="str">
        <f t="shared" si="56"/>
        <v/>
      </c>
      <c r="BE164" s="46" t="s">
        <v>4</v>
      </c>
      <c r="BF164" s="47" t="str">
        <f t="shared" si="57"/>
        <v/>
      </c>
      <c r="BG164" s="46" t="s">
        <v>4</v>
      </c>
      <c r="BH164" s="43" t="str">
        <f t="shared" si="58"/>
        <v>Seleccione Categoría</v>
      </c>
      <c r="BI164" s="43"/>
      <c r="BJ164" s="6" t="str">
        <f t="shared" si="59"/>
        <v/>
      </c>
    </row>
    <row r="165" spans="1:62" ht="30" x14ac:dyDescent="0.25">
      <c r="A165" s="13" t="s">
        <v>61</v>
      </c>
      <c r="B165" s="15" t="s">
        <v>62</v>
      </c>
      <c r="C165" s="9" t="s">
        <v>63</v>
      </c>
      <c r="D165" s="10" t="str">
        <f t="shared" si="41"/>
        <v>XX</v>
      </c>
      <c r="E165" s="13"/>
      <c r="F165" s="22" t="s">
        <v>64</v>
      </c>
      <c r="G165" s="24">
        <f>IFERROR(VLOOKUP('ENUMERACION DE ALOJAMIENTOS'!F165,Datos!$A$1:$B$47,2,FALSE),"")</f>
        <v>0</v>
      </c>
      <c r="H165" s="22"/>
      <c r="I165" s="26" t="str">
        <f>IFERROR(VLOOKUP('ENUMERACION DE ALOJAMIENTOS'!H165,Datos!$D$2:$F$1070,3,FALSE),"")</f>
        <v/>
      </c>
      <c r="J165" s="13"/>
      <c r="K165" s="14"/>
      <c r="L165" s="14"/>
      <c r="M165" s="14"/>
      <c r="N165" s="14"/>
      <c r="O165" s="14"/>
      <c r="P165" s="14"/>
      <c r="Q165" s="14"/>
      <c r="R165" s="28" t="str">
        <f t="shared" si="42"/>
        <v/>
      </c>
      <c r="S165" s="28" t="str">
        <f t="shared" si="43"/>
        <v/>
      </c>
      <c r="T165" s="14" t="s">
        <v>4</v>
      </c>
      <c r="U165" s="14"/>
      <c r="V165" s="14"/>
      <c r="W165" s="28" t="e">
        <f>VLOOKUP($W$18,Datos!$K$6:$P$11,MATCH('ENUMERACION DE ALOJAMIENTOS'!B165,Datos!$K$6:$P$6,0),FALSE)</f>
        <v>#N/A</v>
      </c>
      <c r="X165" s="28" t="e">
        <f t="shared" si="44"/>
        <v>#N/A</v>
      </c>
      <c r="Y165" s="28">
        <f t="shared" si="45"/>
        <v>0</v>
      </c>
      <c r="Z165" s="14" t="s">
        <v>61</v>
      </c>
      <c r="AA165" s="28" t="e">
        <f>VLOOKUP(Z165,Datos!$K$6:$P$9,MATCH('ENUMERACION DE ALOJAMIENTOS'!$B165,Datos!$K$6:$P$6,0),FALSE)</f>
        <v>#N/A</v>
      </c>
      <c r="AB165" s="28" t="e">
        <f t="shared" si="46"/>
        <v>#N/A</v>
      </c>
      <c r="AC165" s="14"/>
      <c r="AD165" s="14" t="s">
        <v>61</v>
      </c>
      <c r="AE165" s="28" t="e">
        <f>IF(AND(AD165="DOBLE",Z165="DOBLE",B165="2 LLAVES"),8,VLOOKUP(AD165,Datos!$K$6:$P$9,MATCH('ENUMERACION DE ALOJAMIENTOS'!$B165,Datos!$K$6:$P$6,0),FALSE))</f>
        <v>#N/A</v>
      </c>
      <c r="AF165" s="28" t="e">
        <f t="shared" si="47"/>
        <v>#N/A</v>
      </c>
      <c r="AG165" s="14"/>
      <c r="AH165" s="14" t="s">
        <v>61</v>
      </c>
      <c r="AI165" s="28" t="e">
        <f>IF(AND(COUNTIF(Z165:AD165,"DOBLE")&gt;=1,AH165="DOBLE",$B$20="2 LLAVES"),8,VLOOKUP(AH165,Datos!$K$6:$P$9,MATCH('ENUMERACION DE ALOJAMIENTOS'!$B165,Datos!$K$6:$P$6,0),FALSE))</f>
        <v>#N/A</v>
      </c>
      <c r="AJ165" s="28" t="e">
        <f t="shared" si="48"/>
        <v>#N/A</v>
      </c>
      <c r="AK165" s="14"/>
      <c r="AL165" s="14" t="s">
        <v>61</v>
      </c>
      <c r="AM165" s="28" t="e">
        <f>IF(AND(COUNTIF(Z165:AH165,"DOBLE")&gt;=1,AL165="DOBLE",$B$20="2 LLAVES"),8,VLOOKUP(AL165,Datos!$K$6:$P$9,MATCH('ENUMERACION DE ALOJAMIENTOS'!$B165,Datos!$K$6:$P$6,0),FALSE))</f>
        <v>#N/A</v>
      </c>
      <c r="AN165" s="28" t="e">
        <f t="shared" si="49"/>
        <v>#N/A</v>
      </c>
      <c r="AO165" s="14"/>
      <c r="AP165" s="14" t="s">
        <v>61</v>
      </c>
      <c r="AQ165" s="28" t="e">
        <f>IF(AND(COUNTIF(Z165:AL165,"DOBLE")&gt;=1,AP165="DOBLE",$B$20="2 LLAVES"),8,VLOOKUP(AP165,Datos!$K$6:$P$9,MATCH('ENUMERACION DE ALOJAMIENTOS'!$B165,Datos!$K$6:$P$6,0),FALSE))</f>
        <v>#N/A</v>
      </c>
      <c r="AR165" s="28" t="e">
        <f t="shared" si="50"/>
        <v>#N/A</v>
      </c>
      <c r="AS165" s="14"/>
      <c r="AT165" s="49">
        <f t="shared" si="51"/>
        <v>0</v>
      </c>
      <c r="AU165" s="33">
        <v>0</v>
      </c>
      <c r="AV165" s="28" t="e">
        <f>IF(((VLOOKUP($AV$19,Datos!$K$6:$P$9,MATCH('ENUMERACION DE ALOJAMIENTOS'!$B165,Datos!$K$6:$P$6,0),FALSE))*AT165)&lt;10,10,((VLOOKUP($AV$19,Datos!$K$6:$P$9,MATCH('ENUMERACION DE ALOJAMIENTOS'!$B165,Datos!$K$6:$P$6,0),FALSE))*AT165))</f>
        <v>#N/A</v>
      </c>
      <c r="AW165" s="28" t="e">
        <f>VLOOKUP($AW$19,Datos!$K$6:$P$10,MATCH('ENUMERACION DE ALOJAMIENTOS'!$B165,Datos!$K$6:$P$6,0),FALSE)</f>
        <v>#N/A</v>
      </c>
      <c r="AX165" s="28" t="str">
        <f t="shared" si="52"/>
        <v/>
      </c>
      <c r="AY165" s="28" t="str">
        <f t="shared" si="53"/>
        <v/>
      </c>
      <c r="AZ165" s="28">
        <f t="shared" si="54"/>
        <v>0</v>
      </c>
      <c r="BA165" s="51">
        <f t="shared" si="55"/>
        <v>0</v>
      </c>
      <c r="BB165" s="52" t="s">
        <v>65</v>
      </c>
      <c r="BC165" s="46" t="s">
        <v>4</v>
      </c>
      <c r="BD165" s="47" t="str">
        <f t="shared" si="56"/>
        <v/>
      </c>
      <c r="BE165" s="46" t="s">
        <v>4</v>
      </c>
      <c r="BF165" s="47" t="str">
        <f t="shared" si="57"/>
        <v/>
      </c>
      <c r="BG165" s="46" t="s">
        <v>4</v>
      </c>
      <c r="BH165" s="43" t="str">
        <f t="shared" si="58"/>
        <v>Seleccione Categoría</v>
      </c>
      <c r="BI165" s="43"/>
      <c r="BJ165" s="6" t="str">
        <f t="shared" si="59"/>
        <v/>
      </c>
    </row>
    <row r="166" spans="1:62" ht="30" x14ac:dyDescent="0.25">
      <c r="A166" s="13" t="s">
        <v>61</v>
      </c>
      <c r="B166" s="15" t="s">
        <v>62</v>
      </c>
      <c r="C166" s="9" t="s">
        <v>63</v>
      </c>
      <c r="D166" s="10" t="str">
        <f t="shared" si="41"/>
        <v>XX</v>
      </c>
      <c r="E166" s="13"/>
      <c r="F166" s="22" t="s">
        <v>64</v>
      </c>
      <c r="G166" s="24">
        <f>IFERROR(VLOOKUP('ENUMERACION DE ALOJAMIENTOS'!F166,Datos!$A$1:$B$47,2,FALSE),"")</f>
        <v>0</v>
      </c>
      <c r="H166" s="22"/>
      <c r="I166" s="26" t="str">
        <f>IFERROR(VLOOKUP('ENUMERACION DE ALOJAMIENTOS'!H166,Datos!$D$2:$F$1070,3,FALSE),"")</f>
        <v/>
      </c>
      <c r="J166" s="13"/>
      <c r="K166" s="14"/>
      <c r="L166" s="14"/>
      <c r="M166" s="14"/>
      <c r="N166" s="14"/>
      <c r="O166" s="14"/>
      <c r="P166" s="14"/>
      <c r="Q166" s="14"/>
      <c r="R166" s="28" t="str">
        <f t="shared" si="42"/>
        <v/>
      </c>
      <c r="S166" s="28" t="str">
        <f t="shared" si="43"/>
        <v/>
      </c>
      <c r="T166" s="14" t="s">
        <v>4</v>
      </c>
      <c r="U166" s="14"/>
      <c r="V166" s="14"/>
      <c r="W166" s="28" t="e">
        <f>VLOOKUP($W$18,Datos!$K$6:$P$11,MATCH('ENUMERACION DE ALOJAMIENTOS'!B166,Datos!$K$6:$P$6,0),FALSE)</f>
        <v>#N/A</v>
      </c>
      <c r="X166" s="28" t="e">
        <f t="shared" si="44"/>
        <v>#N/A</v>
      </c>
      <c r="Y166" s="28">
        <f t="shared" si="45"/>
        <v>0</v>
      </c>
      <c r="Z166" s="14" t="s">
        <v>61</v>
      </c>
      <c r="AA166" s="28" t="e">
        <f>VLOOKUP(Z166,Datos!$K$6:$P$9,MATCH('ENUMERACION DE ALOJAMIENTOS'!$B166,Datos!$K$6:$P$6,0),FALSE)</f>
        <v>#N/A</v>
      </c>
      <c r="AB166" s="28" t="e">
        <f t="shared" si="46"/>
        <v>#N/A</v>
      </c>
      <c r="AC166" s="14"/>
      <c r="AD166" s="14" t="s">
        <v>61</v>
      </c>
      <c r="AE166" s="28" t="e">
        <f>IF(AND(AD166="DOBLE",Z166="DOBLE",B166="2 LLAVES"),8,VLOOKUP(AD166,Datos!$K$6:$P$9,MATCH('ENUMERACION DE ALOJAMIENTOS'!$B166,Datos!$K$6:$P$6,0),FALSE))</f>
        <v>#N/A</v>
      </c>
      <c r="AF166" s="28" t="e">
        <f t="shared" si="47"/>
        <v>#N/A</v>
      </c>
      <c r="AG166" s="14"/>
      <c r="AH166" s="14" t="s">
        <v>61</v>
      </c>
      <c r="AI166" s="28" t="e">
        <f>IF(AND(COUNTIF(Z166:AD166,"DOBLE")&gt;=1,AH166="DOBLE",$B$20="2 LLAVES"),8,VLOOKUP(AH166,Datos!$K$6:$P$9,MATCH('ENUMERACION DE ALOJAMIENTOS'!$B166,Datos!$K$6:$P$6,0),FALSE))</f>
        <v>#N/A</v>
      </c>
      <c r="AJ166" s="28" t="e">
        <f t="shared" si="48"/>
        <v>#N/A</v>
      </c>
      <c r="AK166" s="14"/>
      <c r="AL166" s="14" t="s">
        <v>61</v>
      </c>
      <c r="AM166" s="28" t="e">
        <f>IF(AND(COUNTIF(Z166:AH166,"DOBLE")&gt;=1,AL166="DOBLE",$B$20="2 LLAVES"),8,VLOOKUP(AL166,Datos!$K$6:$P$9,MATCH('ENUMERACION DE ALOJAMIENTOS'!$B166,Datos!$K$6:$P$6,0),FALSE))</f>
        <v>#N/A</v>
      </c>
      <c r="AN166" s="28" t="e">
        <f t="shared" si="49"/>
        <v>#N/A</v>
      </c>
      <c r="AO166" s="14"/>
      <c r="AP166" s="14" t="s">
        <v>61</v>
      </c>
      <c r="AQ166" s="28" t="e">
        <f>IF(AND(COUNTIF(Z166:AL166,"DOBLE")&gt;=1,AP166="DOBLE",$B$20="2 LLAVES"),8,VLOOKUP(AP166,Datos!$K$6:$P$9,MATCH('ENUMERACION DE ALOJAMIENTOS'!$B166,Datos!$K$6:$P$6,0),FALSE))</f>
        <v>#N/A</v>
      </c>
      <c r="AR166" s="28" t="e">
        <f t="shared" si="50"/>
        <v>#N/A</v>
      </c>
      <c r="AS166" s="14"/>
      <c r="AT166" s="49">
        <f t="shared" si="51"/>
        <v>0</v>
      </c>
      <c r="AU166" s="33">
        <v>0</v>
      </c>
      <c r="AV166" s="28" t="e">
        <f>IF(((VLOOKUP($AV$19,Datos!$K$6:$P$9,MATCH('ENUMERACION DE ALOJAMIENTOS'!$B166,Datos!$K$6:$P$6,0),FALSE))*AT166)&lt;10,10,((VLOOKUP($AV$19,Datos!$K$6:$P$9,MATCH('ENUMERACION DE ALOJAMIENTOS'!$B166,Datos!$K$6:$P$6,0),FALSE))*AT166))</f>
        <v>#N/A</v>
      </c>
      <c r="AW166" s="28" t="e">
        <f>VLOOKUP($AW$19,Datos!$K$6:$P$10,MATCH('ENUMERACION DE ALOJAMIENTOS'!$B166,Datos!$K$6:$P$6,0),FALSE)</f>
        <v>#N/A</v>
      </c>
      <c r="AX166" s="28" t="str">
        <f t="shared" si="52"/>
        <v/>
      </c>
      <c r="AY166" s="28" t="str">
        <f t="shared" si="53"/>
        <v/>
      </c>
      <c r="AZ166" s="28">
        <f t="shared" si="54"/>
        <v>0</v>
      </c>
      <c r="BA166" s="51">
        <f t="shared" si="55"/>
        <v>0</v>
      </c>
      <c r="BB166" s="52" t="s">
        <v>65</v>
      </c>
      <c r="BC166" s="46" t="s">
        <v>4</v>
      </c>
      <c r="BD166" s="47" t="str">
        <f t="shared" si="56"/>
        <v/>
      </c>
      <c r="BE166" s="46" t="s">
        <v>4</v>
      </c>
      <c r="BF166" s="47" t="str">
        <f t="shared" si="57"/>
        <v/>
      </c>
      <c r="BG166" s="46" t="s">
        <v>4</v>
      </c>
      <c r="BH166" s="43" t="str">
        <f t="shared" si="58"/>
        <v>Seleccione Categoría</v>
      </c>
      <c r="BI166" s="43"/>
      <c r="BJ166" s="6" t="str">
        <f t="shared" si="59"/>
        <v/>
      </c>
    </row>
    <row r="167" spans="1:62" ht="30" x14ac:dyDescent="0.25">
      <c r="A167" s="13" t="s">
        <v>61</v>
      </c>
      <c r="B167" s="15" t="s">
        <v>62</v>
      </c>
      <c r="C167" s="9" t="s">
        <v>63</v>
      </c>
      <c r="D167" s="10" t="str">
        <f t="shared" si="41"/>
        <v>XX</v>
      </c>
      <c r="E167" s="13"/>
      <c r="F167" s="22" t="s">
        <v>64</v>
      </c>
      <c r="G167" s="24">
        <f>IFERROR(VLOOKUP('ENUMERACION DE ALOJAMIENTOS'!F167,Datos!$A$1:$B$47,2,FALSE),"")</f>
        <v>0</v>
      </c>
      <c r="H167" s="22"/>
      <c r="I167" s="26" t="str">
        <f>IFERROR(VLOOKUP('ENUMERACION DE ALOJAMIENTOS'!H167,Datos!$D$2:$F$1070,3,FALSE),"")</f>
        <v/>
      </c>
      <c r="J167" s="13"/>
      <c r="K167" s="14"/>
      <c r="L167" s="14"/>
      <c r="M167" s="14"/>
      <c r="N167" s="14"/>
      <c r="O167" s="14"/>
      <c r="P167" s="14"/>
      <c r="Q167" s="14"/>
      <c r="R167" s="28" t="str">
        <f t="shared" si="42"/>
        <v/>
      </c>
      <c r="S167" s="28" t="str">
        <f t="shared" si="43"/>
        <v/>
      </c>
      <c r="T167" s="14" t="s">
        <v>4</v>
      </c>
      <c r="U167" s="14"/>
      <c r="V167" s="14"/>
      <c r="W167" s="28" t="e">
        <f>VLOOKUP($W$18,Datos!$K$6:$P$11,MATCH('ENUMERACION DE ALOJAMIENTOS'!B167,Datos!$K$6:$P$6,0),FALSE)</f>
        <v>#N/A</v>
      </c>
      <c r="X167" s="28" t="e">
        <f t="shared" si="44"/>
        <v>#N/A</v>
      </c>
      <c r="Y167" s="28">
        <f t="shared" si="45"/>
        <v>0</v>
      </c>
      <c r="Z167" s="14" t="s">
        <v>61</v>
      </c>
      <c r="AA167" s="28" t="e">
        <f>VLOOKUP(Z167,Datos!$K$6:$P$9,MATCH('ENUMERACION DE ALOJAMIENTOS'!$B167,Datos!$K$6:$P$6,0),FALSE)</f>
        <v>#N/A</v>
      </c>
      <c r="AB167" s="28" t="e">
        <f t="shared" si="46"/>
        <v>#N/A</v>
      </c>
      <c r="AC167" s="14"/>
      <c r="AD167" s="14" t="s">
        <v>61</v>
      </c>
      <c r="AE167" s="28" t="e">
        <f>IF(AND(AD167="DOBLE",Z167="DOBLE",B167="2 LLAVES"),8,VLOOKUP(AD167,Datos!$K$6:$P$9,MATCH('ENUMERACION DE ALOJAMIENTOS'!$B167,Datos!$K$6:$P$6,0),FALSE))</f>
        <v>#N/A</v>
      </c>
      <c r="AF167" s="28" t="e">
        <f t="shared" si="47"/>
        <v>#N/A</v>
      </c>
      <c r="AG167" s="14"/>
      <c r="AH167" s="14" t="s">
        <v>61</v>
      </c>
      <c r="AI167" s="28" t="e">
        <f>IF(AND(COUNTIF(Z167:AD167,"DOBLE")&gt;=1,AH167="DOBLE",$B$20="2 LLAVES"),8,VLOOKUP(AH167,Datos!$K$6:$P$9,MATCH('ENUMERACION DE ALOJAMIENTOS'!$B167,Datos!$K$6:$P$6,0),FALSE))</f>
        <v>#N/A</v>
      </c>
      <c r="AJ167" s="28" t="e">
        <f t="shared" si="48"/>
        <v>#N/A</v>
      </c>
      <c r="AK167" s="14"/>
      <c r="AL167" s="14" t="s">
        <v>61</v>
      </c>
      <c r="AM167" s="28" t="e">
        <f>IF(AND(COUNTIF(Z167:AH167,"DOBLE")&gt;=1,AL167="DOBLE",$B$20="2 LLAVES"),8,VLOOKUP(AL167,Datos!$K$6:$P$9,MATCH('ENUMERACION DE ALOJAMIENTOS'!$B167,Datos!$K$6:$P$6,0),FALSE))</f>
        <v>#N/A</v>
      </c>
      <c r="AN167" s="28" t="e">
        <f t="shared" si="49"/>
        <v>#N/A</v>
      </c>
      <c r="AO167" s="14"/>
      <c r="AP167" s="14" t="s">
        <v>61</v>
      </c>
      <c r="AQ167" s="28" t="e">
        <f>IF(AND(COUNTIF(Z167:AL167,"DOBLE")&gt;=1,AP167="DOBLE",$B$20="2 LLAVES"),8,VLOOKUP(AP167,Datos!$K$6:$P$9,MATCH('ENUMERACION DE ALOJAMIENTOS'!$B167,Datos!$K$6:$P$6,0),FALSE))</f>
        <v>#N/A</v>
      </c>
      <c r="AR167" s="28" t="e">
        <f t="shared" si="50"/>
        <v>#N/A</v>
      </c>
      <c r="AS167" s="14"/>
      <c r="AT167" s="49">
        <f t="shared" si="51"/>
        <v>0</v>
      </c>
      <c r="AU167" s="33">
        <v>0</v>
      </c>
      <c r="AV167" s="28" t="e">
        <f>IF(((VLOOKUP($AV$19,Datos!$K$6:$P$9,MATCH('ENUMERACION DE ALOJAMIENTOS'!$B167,Datos!$K$6:$P$6,0),FALSE))*AT167)&lt;10,10,((VLOOKUP($AV$19,Datos!$K$6:$P$9,MATCH('ENUMERACION DE ALOJAMIENTOS'!$B167,Datos!$K$6:$P$6,0),FALSE))*AT167))</f>
        <v>#N/A</v>
      </c>
      <c r="AW167" s="28" t="e">
        <f>VLOOKUP($AW$19,Datos!$K$6:$P$10,MATCH('ENUMERACION DE ALOJAMIENTOS'!$B167,Datos!$K$6:$P$6,0),FALSE)</f>
        <v>#N/A</v>
      </c>
      <c r="AX167" s="28" t="str">
        <f t="shared" si="52"/>
        <v/>
      </c>
      <c r="AY167" s="28" t="str">
        <f t="shared" si="53"/>
        <v/>
      </c>
      <c r="AZ167" s="28">
        <f t="shared" si="54"/>
        <v>0</v>
      </c>
      <c r="BA167" s="51">
        <f t="shared" si="55"/>
        <v>0</v>
      </c>
      <c r="BB167" s="52" t="s">
        <v>65</v>
      </c>
      <c r="BC167" s="46" t="s">
        <v>4</v>
      </c>
      <c r="BD167" s="47" t="str">
        <f t="shared" si="56"/>
        <v/>
      </c>
      <c r="BE167" s="46" t="s">
        <v>4</v>
      </c>
      <c r="BF167" s="47" t="str">
        <f t="shared" si="57"/>
        <v/>
      </c>
      <c r="BG167" s="46" t="s">
        <v>4</v>
      </c>
      <c r="BH167" s="43" t="str">
        <f t="shared" si="58"/>
        <v>Seleccione Categoría</v>
      </c>
      <c r="BI167" s="43"/>
      <c r="BJ167" s="6" t="str">
        <f t="shared" si="59"/>
        <v/>
      </c>
    </row>
    <row r="168" spans="1:62" ht="30" x14ac:dyDescent="0.25">
      <c r="A168" s="13" t="s">
        <v>61</v>
      </c>
      <c r="B168" s="15" t="s">
        <v>62</v>
      </c>
      <c r="C168" s="9" t="s">
        <v>63</v>
      </c>
      <c r="D168" s="10" t="str">
        <f t="shared" si="41"/>
        <v>XX</v>
      </c>
      <c r="E168" s="13"/>
      <c r="F168" s="22" t="s">
        <v>64</v>
      </c>
      <c r="G168" s="24">
        <f>IFERROR(VLOOKUP('ENUMERACION DE ALOJAMIENTOS'!F168,Datos!$A$1:$B$47,2,FALSE),"")</f>
        <v>0</v>
      </c>
      <c r="H168" s="22"/>
      <c r="I168" s="26" t="str">
        <f>IFERROR(VLOOKUP('ENUMERACION DE ALOJAMIENTOS'!H168,Datos!$D$2:$F$1070,3,FALSE),"")</f>
        <v/>
      </c>
      <c r="J168" s="13"/>
      <c r="K168" s="14"/>
      <c r="L168" s="14"/>
      <c r="M168" s="14"/>
      <c r="N168" s="14"/>
      <c r="O168" s="14"/>
      <c r="P168" s="14"/>
      <c r="Q168" s="14"/>
      <c r="R168" s="28" t="str">
        <f t="shared" si="42"/>
        <v/>
      </c>
      <c r="S168" s="28" t="str">
        <f t="shared" si="43"/>
        <v/>
      </c>
      <c r="T168" s="14" t="s">
        <v>4</v>
      </c>
      <c r="U168" s="14"/>
      <c r="V168" s="14"/>
      <c r="W168" s="28" t="e">
        <f>VLOOKUP($W$18,Datos!$K$6:$P$11,MATCH('ENUMERACION DE ALOJAMIENTOS'!B168,Datos!$K$6:$P$6,0),FALSE)</f>
        <v>#N/A</v>
      </c>
      <c r="X168" s="28" t="e">
        <f t="shared" si="44"/>
        <v>#N/A</v>
      </c>
      <c r="Y168" s="28">
        <f t="shared" si="45"/>
        <v>0</v>
      </c>
      <c r="Z168" s="14" t="s">
        <v>61</v>
      </c>
      <c r="AA168" s="28" t="e">
        <f>VLOOKUP(Z168,Datos!$K$6:$P$9,MATCH('ENUMERACION DE ALOJAMIENTOS'!$B168,Datos!$K$6:$P$6,0),FALSE)</f>
        <v>#N/A</v>
      </c>
      <c r="AB168" s="28" t="e">
        <f t="shared" si="46"/>
        <v>#N/A</v>
      </c>
      <c r="AC168" s="14"/>
      <c r="AD168" s="14" t="s">
        <v>61</v>
      </c>
      <c r="AE168" s="28" t="e">
        <f>IF(AND(AD168="DOBLE",Z168="DOBLE",B168="2 LLAVES"),8,VLOOKUP(AD168,Datos!$K$6:$P$9,MATCH('ENUMERACION DE ALOJAMIENTOS'!$B168,Datos!$K$6:$P$6,0),FALSE))</f>
        <v>#N/A</v>
      </c>
      <c r="AF168" s="28" t="e">
        <f t="shared" si="47"/>
        <v>#N/A</v>
      </c>
      <c r="AG168" s="14"/>
      <c r="AH168" s="14" t="s">
        <v>61</v>
      </c>
      <c r="AI168" s="28" t="e">
        <f>IF(AND(COUNTIF(Z168:AD168,"DOBLE")&gt;=1,AH168="DOBLE",$B$20="2 LLAVES"),8,VLOOKUP(AH168,Datos!$K$6:$P$9,MATCH('ENUMERACION DE ALOJAMIENTOS'!$B168,Datos!$K$6:$P$6,0),FALSE))</f>
        <v>#N/A</v>
      </c>
      <c r="AJ168" s="28" t="e">
        <f t="shared" si="48"/>
        <v>#N/A</v>
      </c>
      <c r="AK168" s="14"/>
      <c r="AL168" s="14" t="s">
        <v>61</v>
      </c>
      <c r="AM168" s="28" t="e">
        <f>IF(AND(COUNTIF(Z168:AH168,"DOBLE")&gt;=1,AL168="DOBLE",$B$20="2 LLAVES"),8,VLOOKUP(AL168,Datos!$K$6:$P$9,MATCH('ENUMERACION DE ALOJAMIENTOS'!$B168,Datos!$K$6:$P$6,0),FALSE))</f>
        <v>#N/A</v>
      </c>
      <c r="AN168" s="28" t="e">
        <f t="shared" si="49"/>
        <v>#N/A</v>
      </c>
      <c r="AO168" s="14"/>
      <c r="AP168" s="14" t="s">
        <v>61</v>
      </c>
      <c r="AQ168" s="28" t="e">
        <f>IF(AND(COUNTIF(Z168:AL168,"DOBLE")&gt;=1,AP168="DOBLE",$B$20="2 LLAVES"),8,VLOOKUP(AP168,Datos!$K$6:$P$9,MATCH('ENUMERACION DE ALOJAMIENTOS'!$B168,Datos!$K$6:$P$6,0),FALSE))</f>
        <v>#N/A</v>
      </c>
      <c r="AR168" s="28" t="e">
        <f t="shared" si="50"/>
        <v>#N/A</v>
      </c>
      <c r="AS168" s="14"/>
      <c r="AT168" s="49">
        <f t="shared" si="51"/>
        <v>0</v>
      </c>
      <c r="AU168" s="33">
        <v>0</v>
      </c>
      <c r="AV168" s="28" t="e">
        <f>IF(((VLOOKUP($AV$19,Datos!$K$6:$P$9,MATCH('ENUMERACION DE ALOJAMIENTOS'!$B168,Datos!$K$6:$P$6,0),FALSE))*AT168)&lt;10,10,((VLOOKUP($AV$19,Datos!$K$6:$P$9,MATCH('ENUMERACION DE ALOJAMIENTOS'!$B168,Datos!$K$6:$P$6,0),FALSE))*AT168))</f>
        <v>#N/A</v>
      </c>
      <c r="AW168" s="28" t="e">
        <f>VLOOKUP($AW$19,Datos!$K$6:$P$10,MATCH('ENUMERACION DE ALOJAMIENTOS'!$B168,Datos!$K$6:$P$6,0),FALSE)</f>
        <v>#N/A</v>
      </c>
      <c r="AX168" s="28" t="str">
        <f t="shared" si="52"/>
        <v/>
      </c>
      <c r="AY168" s="28" t="str">
        <f t="shared" si="53"/>
        <v/>
      </c>
      <c r="AZ168" s="28">
        <f t="shared" si="54"/>
        <v>0</v>
      </c>
      <c r="BA168" s="51">
        <f t="shared" si="55"/>
        <v>0</v>
      </c>
      <c r="BB168" s="52" t="s">
        <v>65</v>
      </c>
      <c r="BC168" s="46" t="s">
        <v>4</v>
      </c>
      <c r="BD168" s="47" t="str">
        <f t="shared" si="56"/>
        <v/>
      </c>
      <c r="BE168" s="46" t="s">
        <v>4</v>
      </c>
      <c r="BF168" s="47" t="str">
        <f t="shared" si="57"/>
        <v/>
      </c>
      <c r="BG168" s="46" t="s">
        <v>4</v>
      </c>
      <c r="BH168" s="43" t="str">
        <f t="shared" si="58"/>
        <v>Seleccione Categoría</v>
      </c>
      <c r="BI168" s="43"/>
      <c r="BJ168" s="6" t="str">
        <f t="shared" si="59"/>
        <v/>
      </c>
    </row>
    <row r="169" spans="1:62" ht="30" x14ac:dyDescent="0.25">
      <c r="A169" s="13" t="s">
        <v>61</v>
      </c>
      <c r="B169" s="15" t="s">
        <v>62</v>
      </c>
      <c r="C169" s="9" t="s">
        <v>63</v>
      </c>
      <c r="D169" s="10" t="str">
        <f t="shared" si="41"/>
        <v>XX</v>
      </c>
      <c r="E169" s="13"/>
      <c r="F169" s="22" t="s">
        <v>64</v>
      </c>
      <c r="G169" s="24">
        <f>IFERROR(VLOOKUP('ENUMERACION DE ALOJAMIENTOS'!F169,Datos!$A$1:$B$47,2,FALSE),"")</f>
        <v>0</v>
      </c>
      <c r="H169" s="22"/>
      <c r="I169" s="26" t="str">
        <f>IFERROR(VLOOKUP('ENUMERACION DE ALOJAMIENTOS'!H169,Datos!$D$2:$F$1070,3,FALSE),"")</f>
        <v/>
      </c>
      <c r="J169" s="13"/>
      <c r="K169" s="14"/>
      <c r="L169" s="14"/>
      <c r="M169" s="14"/>
      <c r="N169" s="14"/>
      <c r="O169" s="14"/>
      <c r="P169" s="14"/>
      <c r="Q169" s="14"/>
      <c r="R169" s="28" t="str">
        <f t="shared" si="42"/>
        <v/>
      </c>
      <c r="S169" s="28" t="str">
        <f t="shared" si="43"/>
        <v/>
      </c>
      <c r="T169" s="14" t="s">
        <v>4</v>
      </c>
      <c r="U169" s="14"/>
      <c r="V169" s="14"/>
      <c r="W169" s="28" t="e">
        <f>VLOOKUP($W$18,Datos!$K$6:$P$11,MATCH('ENUMERACION DE ALOJAMIENTOS'!B169,Datos!$K$6:$P$6,0),FALSE)</f>
        <v>#N/A</v>
      </c>
      <c r="X169" s="28" t="e">
        <f t="shared" si="44"/>
        <v>#N/A</v>
      </c>
      <c r="Y169" s="28">
        <f t="shared" si="45"/>
        <v>0</v>
      </c>
      <c r="Z169" s="14" t="s">
        <v>61</v>
      </c>
      <c r="AA169" s="28" t="e">
        <f>VLOOKUP(Z169,Datos!$K$6:$P$9,MATCH('ENUMERACION DE ALOJAMIENTOS'!$B169,Datos!$K$6:$P$6,0),FALSE)</f>
        <v>#N/A</v>
      </c>
      <c r="AB169" s="28" t="e">
        <f t="shared" si="46"/>
        <v>#N/A</v>
      </c>
      <c r="AC169" s="14"/>
      <c r="AD169" s="14" t="s">
        <v>61</v>
      </c>
      <c r="AE169" s="28" t="e">
        <f>IF(AND(AD169="DOBLE",Z169="DOBLE",B169="2 LLAVES"),8,VLOOKUP(AD169,Datos!$K$6:$P$9,MATCH('ENUMERACION DE ALOJAMIENTOS'!$B169,Datos!$K$6:$P$6,0),FALSE))</f>
        <v>#N/A</v>
      </c>
      <c r="AF169" s="28" t="e">
        <f t="shared" si="47"/>
        <v>#N/A</v>
      </c>
      <c r="AG169" s="14"/>
      <c r="AH169" s="14" t="s">
        <v>61</v>
      </c>
      <c r="AI169" s="28" t="e">
        <f>IF(AND(COUNTIF(Z169:AD169,"DOBLE")&gt;=1,AH169="DOBLE",$B$20="2 LLAVES"),8,VLOOKUP(AH169,Datos!$K$6:$P$9,MATCH('ENUMERACION DE ALOJAMIENTOS'!$B169,Datos!$K$6:$P$6,0),FALSE))</f>
        <v>#N/A</v>
      </c>
      <c r="AJ169" s="28" t="e">
        <f t="shared" si="48"/>
        <v>#N/A</v>
      </c>
      <c r="AK169" s="14"/>
      <c r="AL169" s="14" t="s">
        <v>61</v>
      </c>
      <c r="AM169" s="28" t="e">
        <f>IF(AND(COUNTIF(Z169:AH169,"DOBLE")&gt;=1,AL169="DOBLE",$B$20="2 LLAVES"),8,VLOOKUP(AL169,Datos!$K$6:$P$9,MATCH('ENUMERACION DE ALOJAMIENTOS'!$B169,Datos!$K$6:$P$6,0),FALSE))</f>
        <v>#N/A</v>
      </c>
      <c r="AN169" s="28" t="e">
        <f t="shared" si="49"/>
        <v>#N/A</v>
      </c>
      <c r="AO169" s="14"/>
      <c r="AP169" s="14" t="s">
        <v>61</v>
      </c>
      <c r="AQ169" s="28" t="e">
        <f>IF(AND(COUNTIF(Z169:AL169,"DOBLE")&gt;=1,AP169="DOBLE",$B$20="2 LLAVES"),8,VLOOKUP(AP169,Datos!$K$6:$P$9,MATCH('ENUMERACION DE ALOJAMIENTOS'!$B169,Datos!$K$6:$P$6,0),FALSE))</f>
        <v>#N/A</v>
      </c>
      <c r="AR169" s="28" t="e">
        <f t="shared" si="50"/>
        <v>#N/A</v>
      </c>
      <c r="AS169" s="14"/>
      <c r="AT169" s="49">
        <f t="shared" si="51"/>
        <v>0</v>
      </c>
      <c r="AU169" s="33">
        <v>0</v>
      </c>
      <c r="AV169" s="28" t="e">
        <f>IF(((VLOOKUP($AV$19,Datos!$K$6:$P$9,MATCH('ENUMERACION DE ALOJAMIENTOS'!$B169,Datos!$K$6:$P$6,0),FALSE))*AT169)&lt;10,10,((VLOOKUP($AV$19,Datos!$K$6:$P$9,MATCH('ENUMERACION DE ALOJAMIENTOS'!$B169,Datos!$K$6:$P$6,0),FALSE))*AT169))</f>
        <v>#N/A</v>
      </c>
      <c r="AW169" s="28" t="e">
        <f>VLOOKUP($AW$19,Datos!$K$6:$P$10,MATCH('ENUMERACION DE ALOJAMIENTOS'!$B169,Datos!$K$6:$P$6,0),FALSE)</f>
        <v>#N/A</v>
      </c>
      <c r="AX169" s="28" t="str">
        <f t="shared" si="52"/>
        <v/>
      </c>
      <c r="AY169" s="28" t="str">
        <f t="shared" si="53"/>
        <v/>
      </c>
      <c r="AZ169" s="28">
        <f t="shared" si="54"/>
        <v>0</v>
      </c>
      <c r="BA169" s="51">
        <f t="shared" si="55"/>
        <v>0</v>
      </c>
      <c r="BB169" s="52" t="s">
        <v>65</v>
      </c>
      <c r="BC169" s="46" t="s">
        <v>4</v>
      </c>
      <c r="BD169" s="47" t="str">
        <f t="shared" si="56"/>
        <v/>
      </c>
      <c r="BE169" s="46" t="s">
        <v>4</v>
      </c>
      <c r="BF169" s="47" t="str">
        <f t="shared" si="57"/>
        <v/>
      </c>
      <c r="BG169" s="46" t="s">
        <v>4</v>
      </c>
      <c r="BH169" s="43" t="str">
        <f t="shared" si="58"/>
        <v>Seleccione Categoría</v>
      </c>
      <c r="BI169" s="43"/>
      <c r="BJ169" s="6" t="str">
        <f t="shared" si="59"/>
        <v/>
      </c>
    </row>
    <row r="170" spans="1:62" ht="30" x14ac:dyDescent="0.25">
      <c r="A170" s="13" t="s">
        <v>61</v>
      </c>
      <c r="B170" s="15" t="s">
        <v>62</v>
      </c>
      <c r="C170" s="9" t="s">
        <v>63</v>
      </c>
      <c r="D170" s="10" t="str">
        <f t="shared" si="41"/>
        <v>XX</v>
      </c>
      <c r="E170" s="13"/>
      <c r="F170" s="22" t="s">
        <v>64</v>
      </c>
      <c r="G170" s="24">
        <f>IFERROR(VLOOKUP('ENUMERACION DE ALOJAMIENTOS'!F170,Datos!$A$1:$B$47,2,FALSE),"")</f>
        <v>0</v>
      </c>
      <c r="H170" s="22"/>
      <c r="I170" s="26" t="str">
        <f>IFERROR(VLOOKUP('ENUMERACION DE ALOJAMIENTOS'!H170,Datos!$D$2:$F$1070,3,FALSE),"")</f>
        <v/>
      </c>
      <c r="J170" s="13"/>
      <c r="K170" s="14"/>
      <c r="L170" s="14"/>
      <c r="M170" s="14"/>
      <c r="N170" s="14"/>
      <c r="O170" s="14"/>
      <c r="P170" s="14"/>
      <c r="Q170" s="14"/>
      <c r="R170" s="28" t="str">
        <f t="shared" si="42"/>
        <v/>
      </c>
      <c r="S170" s="28" t="str">
        <f t="shared" si="43"/>
        <v/>
      </c>
      <c r="T170" s="14" t="s">
        <v>4</v>
      </c>
      <c r="U170" s="14"/>
      <c r="V170" s="14"/>
      <c r="W170" s="28" t="e">
        <f>VLOOKUP($W$18,Datos!$K$6:$P$11,MATCH('ENUMERACION DE ALOJAMIENTOS'!B170,Datos!$K$6:$P$6,0),FALSE)</f>
        <v>#N/A</v>
      </c>
      <c r="X170" s="28" t="e">
        <f t="shared" si="44"/>
        <v>#N/A</v>
      </c>
      <c r="Y170" s="28">
        <f t="shared" si="45"/>
        <v>0</v>
      </c>
      <c r="Z170" s="14" t="s">
        <v>61</v>
      </c>
      <c r="AA170" s="28" t="e">
        <f>VLOOKUP(Z170,Datos!$K$6:$P$9,MATCH('ENUMERACION DE ALOJAMIENTOS'!$B170,Datos!$K$6:$P$6,0),FALSE)</f>
        <v>#N/A</v>
      </c>
      <c r="AB170" s="28" t="e">
        <f t="shared" si="46"/>
        <v>#N/A</v>
      </c>
      <c r="AC170" s="14"/>
      <c r="AD170" s="14" t="s">
        <v>61</v>
      </c>
      <c r="AE170" s="28" t="e">
        <f>IF(AND(AD170="DOBLE",Z170="DOBLE",B170="2 LLAVES"),8,VLOOKUP(AD170,Datos!$K$6:$P$9,MATCH('ENUMERACION DE ALOJAMIENTOS'!$B170,Datos!$K$6:$P$6,0),FALSE))</f>
        <v>#N/A</v>
      </c>
      <c r="AF170" s="28" t="e">
        <f t="shared" si="47"/>
        <v>#N/A</v>
      </c>
      <c r="AG170" s="14"/>
      <c r="AH170" s="14" t="s">
        <v>61</v>
      </c>
      <c r="AI170" s="28" t="e">
        <f>IF(AND(COUNTIF(Z170:AD170,"DOBLE")&gt;=1,AH170="DOBLE",$B$20="2 LLAVES"),8,VLOOKUP(AH170,Datos!$K$6:$P$9,MATCH('ENUMERACION DE ALOJAMIENTOS'!$B170,Datos!$K$6:$P$6,0),FALSE))</f>
        <v>#N/A</v>
      </c>
      <c r="AJ170" s="28" t="e">
        <f t="shared" si="48"/>
        <v>#N/A</v>
      </c>
      <c r="AK170" s="14"/>
      <c r="AL170" s="14" t="s">
        <v>61</v>
      </c>
      <c r="AM170" s="28" t="e">
        <f>IF(AND(COUNTIF(Z170:AH170,"DOBLE")&gt;=1,AL170="DOBLE",$B$20="2 LLAVES"),8,VLOOKUP(AL170,Datos!$K$6:$P$9,MATCH('ENUMERACION DE ALOJAMIENTOS'!$B170,Datos!$K$6:$P$6,0),FALSE))</f>
        <v>#N/A</v>
      </c>
      <c r="AN170" s="28" t="e">
        <f t="shared" si="49"/>
        <v>#N/A</v>
      </c>
      <c r="AO170" s="14"/>
      <c r="AP170" s="14" t="s">
        <v>61</v>
      </c>
      <c r="AQ170" s="28" t="e">
        <f>IF(AND(COUNTIF(Z170:AL170,"DOBLE")&gt;=1,AP170="DOBLE",$B$20="2 LLAVES"),8,VLOOKUP(AP170,Datos!$K$6:$P$9,MATCH('ENUMERACION DE ALOJAMIENTOS'!$B170,Datos!$K$6:$P$6,0),FALSE))</f>
        <v>#N/A</v>
      </c>
      <c r="AR170" s="28" t="e">
        <f t="shared" si="50"/>
        <v>#N/A</v>
      </c>
      <c r="AS170" s="14"/>
      <c r="AT170" s="49">
        <f t="shared" si="51"/>
        <v>0</v>
      </c>
      <c r="AU170" s="33">
        <v>0</v>
      </c>
      <c r="AV170" s="28" t="e">
        <f>IF(((VLOOKUP($AV$19,Datos!$K$6:$P$9,MATCH('ENUMERACION DE ALOJAMIENTOS'!$B170,Datos!$K$6:$P$6,0),FALSE))*AT170)&lt;10,10,((VLOOKUP($AV$19,Datos!$K$6:$P$9,MATCH('ENUMERACION DE ALOJAMIENTOS'!$B170,Datos!$K$6:$P$6,0),FALSE))*AT170))</f>
        <v>#N/A</v>
      </c>
      <c r="AW170" s="28" t="e">
        <f>VLOOKUP($AW$19,Datos!$K$6:$P$10,MATCH('ENUMERACION DE ALOJAMIENTOS'!$B170,Datos!$K$6:$P$6,0),FALSE)</f>
        <v>#N/A</v>
      </c>
      <c r="AX170" s="28" t="str">
        <f t="shared" si="52"/>
        <v/>
      </c>
      <c r="AY170" s="28" t="str">
        <f t="shared" si="53"/>
        <v/>
      </c>
      <c r="AZ170" s="28">
        <f t="shared" si="54"/>
        <v>0</v>
      </c>
      <c r="BA170" s="51">
        <f t="shared" si="55"/>
        <v>0</v>
      </c>
      <c r="BB170" s="52" t="s">
        <v>65</v>
      </c>
      <c r="BC170" s="46" t="s">
        <v>4</v>
      </c>
      <c r="BD170" s="47" t="str">
        <f t="shared" si="56"/>
        <v/>
      </c>
      <c r="BE170" s="46" t="s">
        <v>4</v>
      </c>
      <c r="BF170" s="47" t="str">
        <f t="shared" si="57"/>
        <v/>
      </c>
      <c r="BG170" s="46" t="s">
        <v>4</v>
      </c>
      <c r="BH170" s="43" t="str">
        <f t="shared" si="58"/>
        <v>Seleccione Categoría</v>
      </c>
      <c r="BI170" s="43"/>
      <c r="BJ170" s="6" t="str">
        <f t="shared" si="59"/>
        <v/>
      </c>
    </row>
    <row r="171" spans="1:62" ht="30" x14ac:dyDescent="0.25">
      <c r="A171" s="13" t="s">
        <v>61</v>
      </c>
      <c r="B171" s="15" t="s">
        <v>62</v>
      </c>
      <c r="C171" s="9" t="s">
        <v>63</v>
      </c>
      <c r="D171" s="10" t="str">
        <f t="shared" si="41"/>
        <v>XX</v>
      </c>
      <c r="E171" s="13"/>
      <c r="F171" s="22" t="s">
        <v>64</v>
      </c>
      <c r="G171" s="24">
        <f>IFERROR(VLOOKUP('ENUMERACION DE ALOJAMIENTOS'!F171,Datos!$A$1:$B$47,2,FALSE),"")</f>
        <v>0</v>
      </c>
      <c r="H171" s="22"/>
      <c r="I171" s="26" t="str">
        <f>IFERROR(VLOOKUP('ENUMERACION DE ALOJAMIENTOS'!H171,Datos!$D$2:$F$1070,3,FALSE),"")</f>
        <v/>
      </c>
      <c r="J171" s="13"/>
      <c r="K171" s="14"/>
      <c r="L171" s="14"/>
      <c r="M171" s="14"/>
      <c r="N171" s="14"/>
      <c r="O171" s="14"/>
      <c r="P171" s="14"/>
      <c r="Q171" s="14"/>
      <c r="R171" s="28" t="str">
        <f t="shared" si="42"/>
        <v/>
      </c>
      <c r="S171" s="28" t="str">
        <f t="shared" si="43"/>
        <v/>
      </c>
      <c r="T171" s="14" t="s">
        <v>4</v>
      </c>
      <c r="U171" s="14"/>
      <c r="V171" s="14"/>
      <c r="W171" s="28" t="e">
        <f>VLOOKUP($W$18,Datos!$K$6:$P$11,MATCH('ENUMERACION DE ALOJAMIENTOS'!B171,Datos!$K$6:$P$6,0),FALSE)</f>
        <v>#N/A</v>
      </c>
      <c r="X171" s="28" t="e">
        <f t="shared" si="44"/>
        <v>#N/A</v>
      </c>
      <c r="Y171" s="28">
        <f t="shared" si="45"/>
        <v>0</v>
      </c>
      <c r="Z171" s="14" t="s">
        <v>61</v>
      </c>
      <c r="AA171" s="28" t="e">
        <f>VLOOKUP(Z171,Datos!$K$6:$P$9,MATCH('ENUMERACION DE ALOJAMIENTOS'!$B171,Datos!$K$6:$P$6,0),FALSE)</f>
        <v>#N/A</v>
      </c>
      <c r="AB171" s="28" t="e">
        <f t="shared" si="46"/>
        <v>#N/A</v>
      </c>
      <c r="AC171" s="14"/>
      <c r="AD171" s="14" t="s">
        <v>61</v>
      </c>
      <c r="AE171" s="28" t="e">
        <f>IF(AND(AD171="DOBLE",Z171="DOBLE",B171="2 LLAVES"),8,VLOOKUP(AD171,Datos!$K$6:$P$9,MATCH('ENUMERACION DE ALOJAMIENTOS'!$B171,Datos!$K$6:$P$6,0),FALSE))</f>
        <v>#N/A</v>
      </c>
      <c r="AF171" s="28" t="e">
        <f t="shared" si="47"/>
        <v>#N/A</v>
      </c>
      <c r="AG171" s="14"/>
      <c r="AH171" s="14" t="s">
        <v>61</v>
      </c>
      <c r="AI171" s="28" t="e">
        <f>IF(AND(COUNTIF(Z171:AD171,"DOBLE")&gt;=1,AH171="DOBLE",$B$20="2 LLAVES"),8,VLOOKUP(AH171,Datos!$K$6:$P$9,MATCH('ENUMERACION DE ALOJAMIENTOS'!$B171,Datos!$K$6:$P$6,0),FALSE))</f>
        <v>#N/A</v>
      </c>
      <c r="AJ171" s="28" t="e">
        <f t="shared" si="48"/>
        <v>#N/A</v>
      </c>
      <c r="AK171" s="14"/>
      <c r="AL171" s="14" t="s">
        <v>61</v>
      </c>
      <c r="AM171" s="28" t="e">
        <f>IF(AND(COUNTIF(Z171:AH171,"DOBLE")&gt;=1,AL171="DOBLE",$B$20="2 LLAVES"),8,VLOOKUP(AL171,Datos!$K$6:$P$9,MATCH('ENUMERACION DE ALOJAMIENTOS'!$B171,Datos!$K$6:$P$6,0),FALSE))</f>
        <v>#N/A</v>
      </c>
      <c r="AN171" s="28" t="e">
        <f t="shared" si="49"/>
        <v>#N/A</v>
      </c>
      <c r="AO171" s="14"/>
      <c r="AP171" s="14" t="s">
        <v>61</v>
      </c>
      <c r="AQ171" s="28" t="e">
        <f>IF(AND(COUNTIF(Z171:AL171,"DOBLE")&gt;=1,AP171="DOBLE",$B$20="2 LLAVES"),8,VLOOKUP(AP171,Datos!$K$6:$P$9,MATCH('ENUMERACION DE ALOJAMIENTOS'!$B171,Datos!$K$6:$P$6,0),FALSE))</f>
        <v>#N/A</v>
      </c>
      <c r="AR171" s="28" t="e">
        <f t="shared" si="50"/>
        <v>#N/A</v>
      </c>
      <c r="AS171" s="14"/>
      <c r="AT171" s="49">
        <f t="shared" si="51"/>
        <v>0</v>
      </c>
      <c r="AU171" s="33">
        <v>0</v>
      </c>
      <c r="AV171" s="28" t="e">
        <f>IF(((VLOOKUP($AV$19,Datos!$K$6:$P$9,MATCH('ENUMERACION DE ALOJAMIENTOS'!$B171,Datos!$K$6:$P$6,0),FALSE))*AT171)&lt;10,10,((VLOOKUP($AV$19,Datos!$K$6:$P$9,MATCH('ENUMERACION DE ALOJAMIENTOS'!$B171,Datos!$K$6:$P$6,0),FALSE))*AT171))</f>
        <v>#N/A</v>
      </c>
      <c r="AW171" s="28" t="e">
        <f>VLOOKUP($AW$19,Datos!$K$6:$P$10,MATCH('ENUMERACION DE ALOJAMIENTOS'!$B171,Datos!$K$6:$P$6,0),FALSE)</f>
        <v>#N/A</v>
      </c>
      <c r="AX171" s="28" t="str">
        <f t="shared" si="52"/>
        <v/>
      </c>
      <c r="AY171" s="28" t="str">
        <f t="shared" si="53"/>
        <v/>
      </c>
      <c r="AZ171" s="28">
        <f t="shared" si="54"/>
        <v>0</v>
      </c>
      <c r="BA171" s="51">
        <f t="shared" si="55"/>
        <v>0</v>
      </c>
      <c r="BB171" s="52" t="s">
        <v>65</v>
      </c>
      <c r="BC171" s="46" t="s">
        <v>4</v>
      </c>
      <c r="BD171" s="47" t="str">
        <f t="shared" si="56"/>
        <v/>
      </c>
      <c r="BE171" s="46" t="s">
        <v>4</v>
      </c>
      <c r="BF171" s="47" t="str">
        <f t="shared" si="57"/>
        <v/>
      </c>
      <c r="BG171" s="46" t="s">
        <v>4</v>
      </c>
      <c r="BH171" s="43" t="str">
        <f t="shared" si="58"/>
        <v>Seleccione Categoría</v>
      </c>
      <c r="BI171" s="43"/>
      <c r="BJ171" s="6" t="str">
        <f t="shared" si="59"/>
        <v/>
      </c>
    </row>
    <row r="172" spans="1:62" ht="30" x14ac:dyDescent="0.25">
      <c r="A172" s="13" t="s">
        <v>61</v>
      </c>
      <c r="B172" s="15" t="s">
        <v>62</v>
      </c>
      <c r="C172" s="9" t="s">
        <v>63</v>
      </c>
      <c r="D172" s="10" t="str">
        <f t="shared" si="41"/>
        <v>XX</v>
      </c>
      <c r="E172" s="13"/>
      <c r="F172" s="22" t="s">
        <v>64</v>
      </c>
      <c r="G172" s="24">
        <f>IFERROR(VLOOKUP('ENUMERACION DE ALOJAMIENTOS'!F172,Datos!$A$1:$B$47,2,FALSE),"")</f>
        <v>0</v>
      </c>
      <c r="H172" s="22"/>
      <c r="I172" s="26" t="str">
        <f>IFERROR(VLOOKUP('ENUMERACION DE ALOJAMIENTOS'!H172,Datos!$D$2:$F$1070,3,FALSE),"")</f>
        <v/>
      </c>
      <c r="J172" s="13"/>
      <c r="K172" s="14"/>
      <c r="L172" s="14"/>
      <c r="M172" s="14"/>
      <c r="N172" s="14"/>
      <c r="O172" s="14"/>
      <c r="P172" s="14"/>
      <c r="Q172" s="14"/>
      <c r="R172" s="28" t="str">
        <f t="shared" si="42"/>
        <v/>
      </c>
      <c r="S172" s="28" t="str">
        <f t="shared" si="43"/>
        <v/>
      </c>
      <c r="T172" s="14" t="s">
        <v>4</v>
      </c>
      <c r="U172" s="14"/>
      <c r="V172" s="14"/>
      <c r="W172" s="28" t="e">
        <f>VLOOKUP($W$18,Datos!$K$6:$P$11,MATCH('ENUMERACION DE ALOJAMIENTOS'!B172,Datos!$K$6:$P$6,0),FALSE)</f>
        <v>#N/A</v>
      </c>
      <c r="X172" s="28" t="e">
        <f t="shared" si="44"/>
        <v>#N/A</v>
      </c>
      <c r="Y172" s="28">
        <f t="shared" si="45"/>
        <v>0</v>
      </c>
      <c r="Z172" s="14" t="s">
        <v>61</v>
      </c>
      <c r="AA172" s="28" t="e">
        <f>VLOOKUP(Z172,Datos!$K$6:$P$9,MATCH('ENUMERACION DE ALOJAMIENTOS'!$B172,Datos!$K$6:$P$6,0),FALSE)</f>
        <v>#N/A</v>
      </c>
      <c r="AB172" s="28" t="e">
        <f t="shared" si="46"/>
        <v>#N/A</v>
      </c>
      <c r="AC172" s="14"/>
      <c r="AD172" s="14" t="s">
        <v>61</v>
      </c>
      <c r="AE172" s="28" t="e">
        <f>IF(AND(AD172="DOBLE",Z172="DOBLE",B172="2 LLAVES"),8,VLOOKUP(AD172,Datos!$K$6:$P$9,MATCH('ENUMERACION DE ALOJAMIENTOS'!$B172,Datos!$K$6:$P$6,0),FALSE))</f>
        <v>#N/A</v>
      </c>
      <c r="AF172" s="28" t="e">
        <f t="shared" si="47"/>
        <v>#N/A</v>
      </c>
      <c r="AG172" s="14"/>
      <c r="AH172" s="14" t="s">
        <v>61</v>
      </c>
      <c r="AI172" s="28" t="e">
        <f>IF(AND(COUNTIF(Z172:AD172,"DOBLE")&gt;=1,AH172="DOBLE",$B$20="2 LLAVES"),8,VLOOKUP(AH172,Datos!$K$6:$P$9,MATCH('ENUMERACION DE ALOJAMIENTOS'!$B172,Datos!$K$6:$P$6,0),FALSE))</f>
        <v>#N/A</v>
      </c>
      <c r="AJ172" s="28" t="e">
        <f t="shared" si="48"/>
        <v>#N/A</v>
      </c>
      <c r="AK172" s="14"/>
      <c r="AL172" s="14" t="s">
        <v>61</v>
      </c>
      <c r="AM172" s="28" t="e">
        <f>IF(AND(COUNTIF(Z172:AH172,"DOBLE")&gt;=1,AL172="DOBLE",$B$20="2 LLAVES"),8,VLOOKUP(AL172,Datos!$K$6:$P$9,MATCH('ENUMERACION DE ALOJAMIENTOS'!$B172,Datos!$K$6:$P$6,0),FALSE))</f>
        <v>#N/A</v>
      </c>
      <c r="AN172" s="28" t="e">
        <f t="shared" si="49"/>
        <v>#N/A</v>
      </c>
      <c r="AO172" s="14"/>
      <c r="AP172" s="14" t="s">
        <v>61</v>
      </c>
      <c r="AQ172" s="28" t="e">
        <f>IF(AND(COUNTIF(Z172:AL172,"DOBLE")&gt;=1,AP172="DOBLE",$B$20="2 LLAVES"),8,VLOOKUP(AP172,Datos!$K$6:$P$9,MATCH('ENUMERACION DE ALOJAMIENTOS'!$B172,Datos!$K$6:$P$6,0),FALSE))</f>
        <v>#N/A</v>
      </c>
      <c r="AR172" s="28" t="e">
        <f t="shared" si="50"/>
        <v>#N/A</v>
      </c>
      <c r="AS172" s="14"/>
      <c r="AT172" s="49">
        <f t="shared" si="51"/>
        <v>0</v>
      </c>
      <c r="AU172" s="33">
        <v>0</v>
      </c>
      <c r="AV172" s="28" t="e">
        <f>IF(((VLOOKUP($AV$19,Datos!$K$6:$P$9,MATCH('ENUMERACION DE ALOJAMIENTOS'!$B172,Datos!$K$6:$P$6,0),FALSE))*AT172)&lt;10,10,((VLOOKUP($AV$19,Datos!$K$6:$P$9,MATCH('ENUMERACION DE ALOJAMIENTOS'!$B172,Datos!$K$6:$P$6,0),FALSE))*AT172))</f>
        <v>#N/A</v>
      </c>
      <c r="AW172" s="28" t="e">
        <f>VLOOKUP($AW$19,Datos!$K$6:$P$10,MATCH('ENUMERACION DE ALOJAMIENTOS'!$B172,Datos!$K$6:$P$6,0),FALSE)</f>
        <v>#N/A</v>
      </c>
      <c r="AX172" s="28" t="str">
        <f t="shared" si="52"/>
        <v/>
      </c>
      <c r="AY172" s="28" t="str">
        <f t="shared" si="53"/>
        <v/>
      </c>
      <c r="AZ172" s="28">
        <f t="shared" si="54"/>
        <v>0</v>
      </c>
      <c r="BA172" s="51">
        <f t="shared" si="55"/>
        <v>0</v>
      </c>
      <c r="BB172" s="52" t="s">
        <v>65</v>
      </c>
      <c r="BC172" s="46" t="s">
        <v>4</v>
      </c>
      <c r="BD172" s="47" t="str">
        <f t="shared" si="56"/>
        <v/>
      </c>
      <c r="BE172" s="46" t="s">
        <v>4</v>
      </c>
      <c r="BF172" s="47" t="str">
        <f t="shared" si="57"/>
        <v/>
      </c>
      <c r="BG172" s="46" t="s">
        <v>4</v>
      </c>
      <c r="BH172" s="43" t="str">
        <f t="shared" si="58"/>
        <v>Seleccione Categoría</v>
      </c>
      <c r="BI172" s="43"/>
      <c r="BJ172" s="6" t="str">
        <f t="shared" si="59"/>
        <v/>
      </c>
    </row>
    <row r="173" spans="1:62" ht="30" x14ac:dyDescent="0.25">
      <c r="A173" s="13" t="s">
        <v>61</v>
      </c>
      <c r="B173" s="15" t="s">
        <v>62</v>
      </c>
      <c r="C173" s="9" t="s">
        <v>63</v>
      </c>
      <c r="D173" s="10" t="str">
        <f t="shared" si="41"/>
        <v>XX</v>
      </c>
      <c r="E173" s="13"/>
      <c r="F173" s="22" t="s">
        <v>64</v>
      </c>
      <c r="G173" s="24">
        <f>IFERROR(VLOOKUP('ENUMERACION DE ALOJAMIENTOS'!F173,Datos!$A$1:$B$47,2,FALSE),"")</f>
        <v>0</v>
      </c>
      <c r="H173" s="22"/>
      <c r="I173" s="26" t="str">
        <f>IFERROR(VLOOKUP('ENUMERACION DE ALOJAMIENTOS'!H173,Datos!$D$2:$F$1070,3,FALSE),"")</f>
        <v/>
      </c>
      <c r="J173" s="13"/>
      <c r="K173" s="14"/>
      <c r="L173" s="14"/>
      <c r="M173" s="14"/>
      <c r="N173" s="14"/>
      <c r="O173" s="14"/>
      <c r="P173" s="14"/>
      <c r="Q173" s="14"/>
      <c r="R173" s="28" t="str">
        <f t="shared" si="42"/>
        <v/>
      </c>
      <c r="S173" s="28" t="str">
        <f t="shared" si="43"/>
        <v/>
      </c>
      <c r="T173" s="14" t="s">
        <v>4</v>
      </c>
      <c r="U173" s="14"/>
      <c r="V173" s="14"/>
      <c r="W173" s="28" t="e">
        <f>VLOOKUP($W$18,Datos!$K$6:$P$11,MATCH('ENUMERACION DE ALOJAMIENTOS'!B173,Datos!$K$6:$P$6,0),FALSE)</f>
        <v>#N/A</v>
      </c>
      <c r="X173" s="28" t="e">
        <f t="shared" si="44"/>
        <v>#N/A</v>
      </c>
      <c r="Y173" s="28">
        <f t="shared" si="45"/>
        <v>0</v>
      </c>
      <c r="Z173" s="14" t="s">
        <v>61</v>
      </c>
      <c r="AA173" s="28" t="e">
        <f>VLOOKUP(Z173,Datos!$K$6:$P$9,MATCH('ENUMERACION DE ALOJAMIENTOS'!$B173,Datos!$K$6:$P$6,0),FALSE)</f>
        <v>#N/A</v>
      </c>
      <c r="AB173" s="28" t="e">
        <f t="shared" si="46"/>
        <v>#N/A</v>
      </c>
      <c r="AC173" s="14"/>
      <c r="AD173" s="14" t="s">
        <v>61</v>
      </c>
      <c r="AE173" s="28" t="e">
        <f>IF(AND(AD173="DOBLE",Z173="DOBLE",B173="2 LLAVES"),8,VLOOKUP(AD173,Datos!$K$6:$P$9,MATCH('ENUMERACION DE ALOJAMIENTOS'!$B173,Datos!$K$6:$P$6,0),FALSE))</f>
        <v>#N/A</v>
      </c>
      <c r="AF173" s="28" t="e">
        <f t="shared" si="47"/>
        <v>#N/A</v>
      </c>
      <c r="AG173" s="14"/>
      <c r="AH173" s="14" t="s">
        <v>61</v>
      </c>
      <c r="AI173" s="28" t="e">
        <f>IF(AND(COUNTIF(Z173:AD173,"DOBLE")&gt;=1,AH173="DOBLE",$B$20="2 LLAVES"),8,VLOOKUP(AH173,Datos!$K$6:$P$9,MATCH('ENUMERACION DE ALOJAMIENTOS'!$B173,Datos!$K$6:$P$6,0),FALSE))</f>
        <v>#N/A</v>
      </c>
      <c r="AJ173" s="28" t="e">
        <f t="shared" si="48"/>
        <v>#N/A</v>
      </c>
      <c r="AK173" s="14"/>
      <c r="AL173" s="14" t="s">
        <v>61</v>
      </c>
      <c r="AM173" s="28" t="e">
        <f>IF(AND(COUNTIF(Z173:AH173,"DOBLE")&gt;=1,AL173="DOBLE",$B$20="2 LLAVES"),8,VLOOKUP(AL173,Datos!$K$6:$P$9,MATCH('ENUMERACION DE ALOJAMIENTOS'!$B173,Datos!$K$6:$P$6,0),FALSE))</f>
        <v>#N/A</v>
      </c>
      <c r="AN173" s="28" t="e">
        <f t="shared" si="49"/>
        <v>#N/A</v>
      </c>
      <c r="AO173" s="14"/>
      <c r="AP173" s="14" t="s">
        <v>61</v>
      </c>
      <c r="AQ173" s="28" t="e">
        <f>IF(AND(COUNTIF(Z173:AL173,"DOBLE")&gt;=1,AP173="DOBLE",$B$20="2 LLAVES"),8,VLOOKUP(AP173,Datos!$K$6:$P$9,MATCH('ENUMERACION DE ALOJAMIENTOS'!$B173,Datos!$K$6:$P$6,0),FALSE))</f>
        <v>#N/A</v>
      </c>
      <c r="AR173" s="28" t="e">
        <f t="shared" si="50"/>
        <v>#N/A</v>
      </c>
      <c r="AS173" s="14"/>
      <c r="AT173" s="49">
        <f t="shared" si="51"/>
        <v>0</v>
      </c>
      <c r="AU173" s="33">
        <v>0</v>
      </c>
      <c r="AV173" s="28" t="e">
        <f>IF(((VLOOKUP($AV$19,Datos!$K$6:$P$9,MATCH('ENUMERACION DE ALOJAMIENTOS'!$B173,Datos!$K$6:$P$6,0),FALSE))*AT173)&lt;10,10,((VLOOKUP($AV$19,Datos!$K$6:$P$9,MATCH('ENUMERACION DE ALOJAMIENTOS'!$B173,Datos!$K$6:$P$6,0),FALSE))*AT173))</f>
        <v>#N/A</v>
      </c>
      <c r="AW173" s="28" t="e">
        <f>VLOOKUP($AW$19,Datos!$K$6:$P$10,MATCH('ENUMERACION DE ALOJAMIENTOS'!$B173,Datos!$K$6:$P$6,0),FALSE)</f>
        <v>#N/A</v>
      </c>
      <c r="AX173" s="28" t="str">
        <f t="shared" si="52"/>
        <v/>
      </c>
      <c r="AY173" s="28" t="str">
        <f t="shared" si="53"/>
        <v/>
      </c>
      <c r="AZ173" s="28">
        <f t="shared" si="54"/>
        <v>0</v>
      </c>
      <c r="BA173" s="51">
        <f t="shared" si="55"/>
        <v>0</v>
      </c>
      <c r="BB173" s="52" t="s">
        <v>65</v>
      </c>
      <c r="BC173" s="46" t="s">
        <v>4</v>
      </c>
      <c r="BD173" s="47" t="str">
        <f t="shared" si="56"/>
        <v/>
      </c>
      <c r="BE173" s="46" t="s">
        <v>4</v>
      </c>
      <c r="BF173" s="47" t="str">
        <f t="shared" si="57"/>
        <v/>
      </c>
      <c r="BG173" s="46" t="s">
        <v>4</v>
      </c>
      <c r="BH173" s="43" t="str">
        <f t="shared" si="58"/>
        <v>Seleccione Categoría</v>
      </c>
      <c r="BI173" s="43"/>
      <c r="BJ173" s="6" t="str">
        <f t="shared" si="59"/>
        <v/>
      </c>
    </row>
    <row r="174" spans="1:62" ht="30" x14ac:dyDescent="0.25">
      <c r="A174" s="13" t="s">
        <v>61</v>
      </c>
      <c r="B174" s="15" t="s">
        <v>62</v>
      </c>
      <c r="C174" s="9" t="s">
        <v>63</v>
      </c>
      <c r="D174" s="10" t="str">
        <f t="shared" si="41"/>
        <v>XX</v>
      </c>
      <c r="E174" s="13"/>
      <c r="F174" s="22" t="s">
        <v>64</v>
      </c>
      <c r="G174" s="24">
        <f>IFERROR(VLOOKUP('ENUMERACION DE ALOJAMIENTOS'!F174,Datos!$A$1:$B$47,2,FALSE),"")</f>
        <v>0</v>
      </c>
      <c r="H174" s="22"/>
      <c r="I174" s="26" t="str">
        <f>IFERROR(VLOOKUP('ENUMERACION DE ALOJAMIENTOS'!H174,Datos!$D$2:$F$1070,3,FALSE),"")</f>
        <v/>
      </c>
      <c r="J174" s="13"/>
      <c r="K174" s="14"/>
      <c r="L174" s="14"/>
      <c r="M174" s="14"/>
      <c r="N174" s="14"/>
      <c r="O174" s="14"/>
      <c r="P174" s="14"/>
      <c r="Q174" s="14"/>
      <c r="R174" s="28" t="str">
        <f t="shared" si="42"/>
        <v/>
      </c>
      <c r="S174" s="28" t="str">
        <f t="shared" si="43"/>
        <v/>
      </c>
      <c r="T174" s="14" t="s">
        <v>4</v>
      </c>
      <c r="U174" s="14"/>
      <c r="V174" s="14"/>
      <c r="W174" s="28" t="e">
        <f>VLOOKUP($W$18,Datos!$K$6:$P$11,MATCH('ENUMERACION DE ALOJAMIENTOS'!B174,Datos!$K$6:$P$6,0),FALSE)</f>
        <v>#N/A</v>
      </c>
      <c r="X174" s="28" t="e">
        <f t="shared" si="44"/>
        <v>#N/A</v>
      </c>
      <c r="Y174" s="28">
        <f t="shared" si="45"/>
        <v>0</v>
      </c>
      <c r="Z174" s="14" t="s">
        <v>61</v>
      </c>
      <c r="AA174" s="28" t="e">
        <f>VLOOKUP(Z174,Datos!$K$6:$P$9,MATCH('ENUMERACION DE ALOJAMIENTOS'!$B174,Datos!$K$6:$P$6,0),FALSE)</f>
        <v>#N/A</v>
      </c>
      <c r="AB174" s="28" t="e">
        <f t="shared" si="46"/>
        <v>#N/A</v>
      </c>
      <c r="AC174" s="14"/>
      <c r="AD174" s="14" t="s">
        <v>61</v>
      </c>
      <c r="AE174" s="28" t="e">
        <f>IF(AND(AD174="DOBLE",Z174="DOBLE",B174="2 LLAVES"),8,VLOOKUP(AD174,Datos!$K$6:$P$9,MATCH('ENUMERACION DE ALOJAMIENTOS'!$B174,Datos!$K$6:$P$6,0),FALSE))</f>
        <v>#N/A</v>
      </c>
      <c r="AF174" s="28" t="e">
        <f t="shared" si="47"/>
        <v>#N/A</v>
      </c>
      <c r="AG174" s="14"/>
      <c r="AH174" s="14" t="s">
        <v>61</v>
      </c>
      <c r="AI174" s="28" t="e">
        <f>IF(AND(COUNTIF(Z174:AD174,"DOBLE")&gt;=1,AH174="DOBLE",$B$20="2 LLAVES"),8,VLOOKUP(AH174,Datos!$K$6:$P$9,MATCH('ENUMERACION DE ALOJAMIENTOS'!$B174,Datos!$K$6:$P$6,0),FALSE))</f>
        <v>#N/A</v>
      </c>
      <c r="AJ174" s="28" t="e">
        <f t="shared" si="48"/>
        <v>#N/A</v>
      </c>
      <c r="AK174" s="14"/>
      <c r="AL174" s="14" t="s">
        <v>61</v>
      </c>
      <c r="AM174" s="28" t="e">
        <f>IF(AND(COUNTIF(Z174:AH174,"DOBLE")&gt;=1,AL174="DOBLE",$B$20="2 LLAVES"),8,VLOOKUP(AL174,Datos!$K$6:$P$9,MATCH('ENUMERACION DE ALOJAMIENTOS'!$B174,Datos!$K$6:$P$6,0),FALSE))</f>
        <v>#N/A</v>
      </c>
      <c r="AN174" s="28" t="e">
        <f t="shared" si="49"/>
        <v>#N/A</v>
      </c>
      <c r="AO174" s="14"/>
      <c r="AP174" s="14" t="s">
        <v>61</v>
      </c>
      <c r="AQ174" s="28" t="e">
        <f>IF(AND(COUNTIF(Z174:AL174,"DOBLE")&gt;=1,AP174="DOBLE",$B$20="2 LLAVES"),8,VLOOKUP(AP174,Datos!$K$6:$P$9,MATCH('ENUMERACION DE ALOJAMIENTOS'!$B174,Datos!$K$6:$P$6,0),FALSE))</f>
        <v>#N/A</v>
      </c>
      <c r="AR174" s="28" t="e">
        <f t="shared" si="50"/>
        <v>#N/A</v>
      </c>
      <c r="AS174" s="14"/>
      <c r="AT174" s="49">
        <f t="shared" si="51"/>
        <v>0</v>
      </c>
      <c r="AU174" s="33">
        <v>0</v>
      </c>
      <c r="AV174" s="28" t="e">
        <f>IF(((VLOOKUP($AV$19,Datos!$K$6:$P$9,MATCH('ENUMERACION DE ALOJAMIENTOS'!$B174,Datos!$K$6:$P$6,0),FALSE))*AT174)&lt;10,10,((VLOOKUP($AV$19,Datos!$K$6:$P$9,MATCH('ENUMERACION DE ALOJAMIENTOS'!$B174,Datos!$K$6:$P$6,0),FALSE))*AT174))</f>
        <v>#N/A</v>
      </c>
      <c r="AW174" s="28" t="e">
        <f>VLOOKUP($AW$19,Datos!$K$6:$P$10,MATCH('ENUMERACION DE ALOJAMIENTOS'!$B174,Datos!$K$6:$P$6,0),FALSE)</f>
        <v>#N/A</v>
      </c>
      <c r="AX174" s="28" t="str">
        <f t="shared" si="52"/>
        <v/>
      </c>
      <c r="AY174" s="28" t="str">
        <f t="shared" si="53"/>
        <v/>
      </c>
      <c r="AZ174" s="28">
        <f t="shared" si="54"/>
        <v>0</v>
      </c>
      <c r="BA174" s="51">
        <f t="shared" si="55"/>
        <v>0</v>
      </c>
      <c r="BB174" s="52" t="s">
        <v>65</v>
      </c>
      <c r="BC174" s="46" t="s">
        <v>4</v>
      </c>
      <c r="BD174" s="47" t="str">
        <f t="shared" si="56"/>
        <v/>
      </c>
      <c r="BE174" s="46" t="s">
        <v>4</v>
      </c>
      <c r="BF174" s="47" t="str">
        <f t="shared" si="57"/>
        <v/>
      </c>
      <c r="BG174" s="46" t="s">
        <v>4</v>
      </c>
      <c r="BH174" s="43" t="str">
        <f t="shared" si="58"/>
        <v>Seleccione Categoría</v>
      </c>
      <c r="BI174" s="43"/>
      <c r="BJ174" s="6" t="str">
        <f t="shared" si="59"/>
        <v/>
      </c>
    </row>
    <row r="175" spans="1:62" ht="30" x14ac:dyDescent="0.25">
      <c r="A175" s="13" t="s">
        <v>61</v>
      </c>
      <c r="B175" s="15" t="s">
        <v>62</v>
      </c>
      <c r="C175" s="9" t="s">
        <v>63</v>
      </c>
      <c r="D175" s="10" t="str">
        <f t="shared" si="41"/>
        <v>XX</v>
      </c>
      <c r="E175" s="13"/>
      <c r="F175" s="22" t="s">
        <v>64</v>
      </c>
      <c r="G175" s="24">
        <f>IFERROR(VLOOKUP('ENUMERACION DE ALOJAMIENTOS'!F175,Datos!$A$1:$B$47,2,FALSE),"")</f>
        <v>0</v>
      </c>
      <c r="H175" s="22"/>
      <c r="I175" s="26" t="str">
        <f>IFERROR(VLOOKUP('ENUMERACION DE ALOJAMIENTOS'!H175,Datos!$D$2:$F$1070,3,FALSE),"")</f>
        <v/>
      </c>
      <c r="J175" s="13"/>
      <c r="K175" s="14"/>
      <c r="L175" s="14"/>
      <c r="M175" s="14"/>
      <c r="N175" s="14"/>
      <c r="O175" s="14"/>
      <c r="P175" s="14"/>
      <c r="Q175" s="14"/>
      <c r="R175" s="28" t="str">
        <f t="shared" si="42"/>
        <v/>
      </c>
      <c r="S175" s="28" t="str">
        <f t="shared" si="43"/>
        <v/>
      </c>
      <c r="T175" s="14" t="s">
        <v>4</v>
      </c>
      <c r="U175" s="14"/>
      <c r="V175" s="14"/>
      <c r="W175" s="28" t="e">
        <f>VLOOKUP($W$18,Datos!$K$6:$P$11,MATCH('ENUMERACION DE ALOJAMIENTOS'!B175,Datos!$K$6:$P$6,0),FALSE)</f>
        <v>#N/A</v>
      </c>
      <c r="X175" s="28" t="e">
        <f t="shared" si="44"/>
        <v>#N/A</v>
      </c>
      <c r="Y175" s="28">
        <f t="shared" si="45"/>
        <v>0</v>
      </c>
      <c r="Z175" s="14" t="s">
        <v>61</v>
      </c>
      <c r="AA175" s="28" t="e">
        <f>VLOOKUP(Z175,Datos!$K$6:$P$9,MATCH('ENUMERACION DE ALOJAMIENTOS'!$B175,Datos!$K$6:$P$6,0),FALSE)</f>
        <v>#N/A</v>
      </c>
      <c r="AB175" s="28" t="e">
        <f t="shared" si="46"/>
        <v>#N/A</v>
      </c>
      <c r="AC175" s="14"/>
      <c r="AD175" s="14" t="s">
        <v>61</v>
      </c>
      <c r="AE175" s="28" t="e">
        <f>IF(AND(AD175="DOBLE",Z175="DOBLE",B175="2 LLAVES"),8,VLOOKUP(AD175,Datos!$K$6:$P$9,MATCH('ENUMERACION DE ALOJAMIENTOS'!$B175,Datos!$K$6:$P$6,0),FALSE))</f>
        <v>#N/A</v>
      </c>
      <c r="AF175" s="28" t="e">
        <f t="shared" si="47"/>
        <v>#N/A</v>
      </c>
      <c r="AG175" s="14"/>
      <c r="AH175" s="14" t="s">
        <v>61</v>
      </c>
      <c r="AI175" s="28" t="e">
        <f>IF(AND(COUNTIF(Z175:AD175,"DOBLE")&gt;=1,AH175="DOBLE",$B$20="2 LLAVES"),8,VLOOKUP(AH175,Datos!$K$6:$P$9,MATCH('ENUMERACION DE ALOJAMIENTOS'!$B175,Datos!$K$6:$P$6,0),FALSE))</f>
        <v>#N/A</v>
      </c>
      <c r="AJ175" s="28" t="e">
        <f t="shared" si="48"/>
        <v>#N/A</v>
      </c>
      <c r="AK175" s="14"/>
      <c r="AL175" s="14" t="s">
        <v>61</v>
      </c>
      <c r="AM175" s="28" t="e">
        <f>IF(AND(COUNTIF(Z175:AH175,"DOBLE")&gt;=1,AL175="DOBLE",$B$20="2 LLAVES"),8,VLOOKUP(AL175,Datos!$K$6:$P$9,MATCH('ENUMERACION DE ALOJAMIENTOS'!$B175,Datos!$K$6:$P$6,0),FALSE))</f>
        <v>#N/A</v>
      </c>
      <c r="AN175" s="28" t="e">
        <f t="shared" si="49"/>
        <v>#N/A</v>
      </c>
      <c r="AO175" s="14"/>
      <c r="AP175" s="14" t="s">
        <v>61</v>
      </c>
      <c r="AQ175" s="28" t="e">
        <f>IF(AND(COUNTIF(Z175:AL175,"DOBLE")&gt;=1,AP175="DOBLE",$B$20="2 LLAVES"),8,VLOOKUP(AP175,Datos!$K$6:$P$9,MATCH('ENUMERACION DE ALOJAMIENTOS'!$B175,Datos!$K$6:$P$6,0),FALSE))</f>
        <v>#N/A</v>
      </c>
      <c r="AR175" s="28" t="e">
        <f t="shared" si="50"/>
        <v>#N/A</v>
      </c>
      <c r="AS175" s="14"/>
      <c r="AT175" s="49">
        <f t="shared" si="51"/>
        <v>0</v>
      </c>
      <c r="AU175" s="33">
        <v>0</v>
      </c>
      <c r="AV175" s="28" t="e">
        <f>IF(((VLOOKUP($AV$19,Datos!$K$6:$P$9,MATCH('ENUMERACION DE ALOJAMIENTOS'!$B175,Datos!$K$6:$P$6,0),FALSE))*AT175)&lt;10,10,((VLOOKUP($AV$19,Datos!$K$6:$P$9,MATCH('ENUMERACION DE ALOJAMIENTOS'!$B175,Datos!$K$6:$P$6,0),FALSE))*AT175))</f>
        <v>#N/A</v>
      </c>
      <c r="AW175" s="28" t="e">
        <f>VLOOKUP($AW$19,Datos!$K$6:$P$10,MATCH('ENUMERACION DE ALOJAMIENTOS'!$B175,Datos!$K$6:$P$6,0),FALSE)</f>
        <v>#N/A</v>
      </c>
      <c r="AX175" s="28" t="str">
        <f t="shared" si="52"/>
        <v/>
      </c>
      <c r="AY175" s="28" t="str">
        <f t="shared" si="53"/>
        <v/>
      </c>
      <c r="AZ175" s="28">
        <f t="shared" si="54"/>
        <v>0</v>
      </c>
      <c r="BA175" s="51">
        <f t="shared" si="55"/>
        <v>0</v>
      </c>
      <c r="BB175" s="52" t="s">
        <v>65</v>
      </c>
      <c r="BC175" s="46" t="s">
        <v>4</v>
      </c>
      <c r="BD175" s="47" t="str">
        <f t="shared" si="56"/>
        <v/>
      </c>
      <c r="BE175" s="46" t="s">
        <v>4</v>
      </c>
      <c r="BF175" s="47" t="str">
        <f t="shared" si="57"/>
        <v/>
      </c>
      <c r="BG175" s="46" t="s">
        <v>4</v>
      </c>
      <c r="BH175" s="43" t="str">
        <f t="shared" si="58"/>
        <v>Seleccione Categoría</v>
      </c>
      <c r="BI175" s="43"/>
      <c r="BJ175" s="6" t="str">
        <f t="shared" si="59"/>
        <v/>
      </c>
    </row>
    <row r="176" spans="1:62" ht="30" x14ac:dyDescent="0.25">
      <c r="A176" s="13" t="s">
        <v>61</v>
      </c>
      <c r="B176" s="15" t="s">
        <v>62</v>
      </c>
      <c r="C176" s="9" t="s">
        <v>63</v>
      </c>
      <c r="D176" s="10" t="str">
        <f t="shared" si="41"/>
        <v>XX</v>
      </c>
      <c r="E176" s="13"/>
      <c r="F176" s="22" t="s">
        <v>64</v>
      </c>
      <c r="G176" s="24">
        <f>IFERROR(VLOOKUP('ENUMERACION DE ALOJAMIENTOS'!F176,Datos!$A$1:$B$47,2,FALSE),"")</f>
        <v>0</v>
      </c>
      <c r="H176" s="22"/>
      <c r="I176" s="26" t="str">
        <f>IFERROR(VLOOKUP('ENUMERACION DE ALOJAMIENTOS'!H176,Datos!$D$2:$F$1070,3,FALSE),"")</f>
        <v/>
      </c>
      <c r="J176" s="13"/>
      <c r="K176" s="14"/>
      <c r="L176" s="14"/>
      <c r="M176" s="14"/>
      <c r="N176" s="14"/>
      <c r="O176" s="14"/>
      <c r="P176" s="14"/>
      <c r="Q176" s="14"/>
      <c r="R176" s="28" t="str">
        <f t="shared" si="42"/>
        <v/>
      </c>
      <c r="S176" s="28" t="str">
        <f t="shared" si="43"/>
        <v/>
      </c>
      <c r="T176" s="14" t="s">
        <v>4</v>
      </c>
      <c r="U176" s="14"/>
      <c r="V176" s="14"/>
      <c r="W176" s="28" t="e">
        <f>VLOOKUP($W$18,Datos!$K$6:$P$11,MATCH('ENUMERACION DE ALOJAMIENTOS'!B176,Datos!$K$6:$P$6,0),FALSE)</f>
        <v>#N/A</v>
      </c>
      <c r="X176" s="28" t="e">
        <f t="shared" si="44"/>
        <v>#N/A</v>
      </c>
      <c r="Y176" s="28">
        <f t="shared" si="45"/>
        <v>0</v>
      </c>
      <c r="Z176" s="14" t="s">
        <v>61</v>
      </c>
      <c r="AA176" s="28" t="e">
        <f>VLOOKUP(Z176,Datos!$K$6:$P$9,MATCH('ENUMERACION DE ALOJAMIENTOS'!$B176,Datos!$K$6:$P$6,0),FALSE)</f>
        <v>#N/A</v>
      </c>
      <c r="AB176" s="28" t="e">
        <f t="shared" si="46"/>
        <v>#N/A</v>
      </c>
      <c r="AC176" s="14"/>
      <c r="AD176" s="14" t="s">
        <v>61</v>
      </c>
      <c r="AE176" s="28" t="e">
        <f>IF(AND(AD176="DOBLE",Z176="DOBLE",B176="2 LLAVES"),8,VLOOKUP(AD176,Datos!$K$6:$P$9,MATCH('ENUMERACION DE ALOJAMIENTOS'!$B176,Datos!$K$6:$P$6,0),FALSE))</f>
        <v>#N/A</v>
      </c>
      <c r="AF176" s="28" t="e">
        <f t="shared" si="47"/>
        <v>#N/A</v>
      </c>
      <c r="AG176" s="14"/>
      <c r="AH176" s="14" t="s">
        <v>61</v>
      </c>
      <c r="AI176" s="28" t="e">
        <f>IF(AND(COUNTIF(Z176:AD176,"DOBLE")&gt;=1,AH176="DOBLE",$B$20="2 LLAVES"),8,VLOOKUP(AH176,Datos!$K$6:$P$9,MATCH('ENUMERACION DE ALOJAMIENTOS'!$B176,Datos!$K$6:$P$6,0),FALSE))</f>
        <v>#N/A</v>
      </c>
      <c r="AJ176" s="28" t="e">
        <f t="shared" si="48"/>
        <v>#N/A</v>
      </c>
      <c r="AK176" s="14"/>
      <c r="AL176" s="14" t="s">
        <v>61</v>
      </c>
      <c r="AM176" s="28" t="e">
        <f>IF(AND(COUNTIF(Z176:AH176,"DOBLE")&gt;=1,AL176="DOBLE",$B$20="2 LLAVES"),8,VLOOKUP(AL176,Datos!$K$6:$P$9,MATCH('ENUMERACION DE ALOJAMIENTOS'!$B176,Datos!$K$6:$P$6,0),FALSE))</f>
        <v>#N/A</v>
      </c>
      <c r="AN176" s="28" t="e">
        <f t="shared" si="49"/>
        <v>#N/A</v>
      </c>
      <c r="AO176" s="14"/>
      <c r="AP176" s="14" t="s">
        <v>61</v>
      </c>
      <c r="AQ176" s="28" t="e">
        <f>IF(AND(COUNTIF(Z176:AL176,"DOBLE")&gt;=1,AP176="DOBLE",$B$20="2 LLAVES"),8,VLOOKUP(AP176,Datos!$K$6:$P$9,MATCH('ENUMERACION DE ALOJAMIENTOS'!$B176,Datos!$K$6:$P$6,0),FALSE))</f>
        <v>#N/A</v>
      </c>
      <c r="AR176" s="28" t="e">
        <f t="shared" si="50"/>
        <v>#N/A</v>
      </c>
      <c r="AS176" s="14"/>
      <c r="AT176" s="49">
        <f t="shared" si="51"/>
        <v>0</v>
      </c>
      <c r="AU176" s="33">
        <v>0</v>
      </c>
      <c r="AV176" s="28" t="e">
        <f>IF(((VLOOKUP($AV$19,Datos!$K$6:$P$9,MATCH('ENUMERACION DE ALOJAMIENTOS'!$B176,Datos!$K$6:$P$6,0),FALSE))*AT176)&lt;10,10,((VLOOKUP($AV$19,Datos!$K$6:$P$9,MATCH('ENUMERACION DE ALOJAMIENTOS'!$B176,Datos!$K$6:$P$6,0),FALSE))*AT176))</f>
        <v>#N/A</v>
      </c>
      <c r="AW176" s="28" t="e">
        <f>VLOOKUP($AW$19,Datos!$K$6:$P$10,MATCH('ENUMERACION DE ALOJAMIENTOS'!$B176,Datos!$K$6:$P$6,0),FALSE)</f>
        <v>#N/A</v>
      </c>
      <c r="AX176" s="28" t="str">
        <f t="shared" si="52"/>
        <v/>
      </c>
      <c r="AY176" s="28" t="str">
        <f t="shared" si="53"/>
        <v/>
      </c>
      <c r="AZ176" s="28">
        <f t="shared" si="54"/>
        <v>0</v>
      </c>
      <c r="BA176" s="51">
        <f t="shared" si="55"/>
        <v>0</v>
      </c>
      <c r="BB176" s="52" t="s">
        <v>65</v>
      </c>
      <c r="BC176" s="46" t="s">
        <v>4</v>
      </c>
      <c r="BD176" s="47" t="str">
        <f t="shared" si="56"/>
        <v/>
      </c>
      <c r="BE176" s="46" t="s">
        <v>4</v>
      </c>
      <c r="BF176" s="47" t="str">
        <f t="shared" si="57"/>
        <v/>
      </c>
      <c r="BG176" s="46" t="s">
        <v>4</v>
      </c>
      <c r="BH176" s="43" t="str">
        <f t="shared" si="58"/>
        <v>Seleccione Categoría</v>
      </c>
      <c r="BI176" s="43"/>
      <c r="BJ176" s="6" t="str">
        <f t="shared" si="59"/>
        <v/>
      </c>
    </row>
    <row r="177" spans="1:62" ht="30" x14ac:dyDescent="0.25">
      <c r="A177" s="13" t="s">
        <v>61</v>
      </c>
      <c r="B177" s="15" t="s">
        <v>62</v>
      </c>
      <c r="C177" s="9" t="s">
        <v>63</v>
      </c>
      <c r="D177" s="10" t="str">
        <f t="shared" si="41"/>
        <v>XX</v>
      </c>
      <c r="E177" s="13"/>
      <c r="F177" s="22" t="s">
        <v>64</v>
      </c>
      <c r="G177" s="24">
        <f>IFERROR(VLOOKUP('ENUMERACION DE ALOJAMIENTOS'!F177,Datos!$A$1:$B$47,2,FALSE),"")</f>
        <v>0</v>
      </c>
      <c r="H177" s="22"/>
      <c r="I177" s="26" t="str">
        <f>IFERROR(VLOOKUP('ENUMERACION DE ALOJAMIENTOS'!H177,Datos!$D$2:$F$1070,3,FALSE),"")</f>
        <v/>
      </c>
      <c r="J177" s="13"/>
      <c r="K177" s="14"/>
      <c r="L177" s="14"/>
      <c r="M177" s="14"/>
      <c r="N177" s="14"/>
      <c r="O177" s="14"/>
      <c r="P177" s="14"/>
      <c r="Q177" s="14"/>
      <c r="R177" s="28" t="str">
        <f t="shared" si="42"/>
        <v/>
      </c>
      <c r="S177" s="28" t="str">
        <f t="shared" si="43"/>
        <v/>
      </c>
      <c r="T177" s="14" t="s">
        <v>4</v>
      </c>
      <c r="U177" s="14"/>
      <c r="V177" s="14"/>
      <c r="W177" s="28" t="e">
        <f>VLOOKUP($W$18,Datos!$K$6:$P$11,MATCH('ENUMERACION DE ALOJAMIENTOS'!B177,Datos!$K$6:$P$6,0),FALSE)</f>
        <v>#N/A</v>
      </c>
      <c r="X177" s="28" t="e">
        <f t="shared" si="44"/>
        <v>#N/A</v>
      </c>
      <c r="Y177" s="28">
        <f t="shared" si="45"/>
        <v>0</v>
      </c>
      <c r="Z177" s="14" t="s">
        <v>61</v>
      </c>
      <c r="AA177" s="28" t="e">
        <f>VLOOKUP(Z177,Datos!$K$6:$P$9,MATCH('ENUMERACION DE ALOJAMIENTOS'!$B177,Datos!$K$6:$P$6,0),FALSE)</f>
        <v>#N/A</v>
      </c>
      <c r="AB177" s="28" t="e">
        <f t="shared" si="46"/>
        <v>#N/A</v>
      </c>
      <c r="AC177" s="14"/>
      <c r="AD177" s="14" t="s">
        <v>61</v>
      </c>
      <c r="AE177" s="28" t="e">
        <f>IF(AND(AD177="DOBLE",Z177="DOBLE",B177="2 LLAVES"),8,VLOOKUP(AD177,Datos!$K$6:$P$9,MATCH('ENUMERACION DE ALOJAMIENTOS'!$B177,Datos!$K$6:$P$6,0),FALSE))</f>
        <v>#N/A</v>
      </c>
      <c r="AF177" s="28" t="e">
        <f t="shared" si="47"/>
        <v>#N/A</v>
      </c>
      <c r="AG177" s="14"/>
      <c r="AH177" s="14" t="s">
        <v>61</v>
      </c>
      <c r="AI177" s="28" t="e">
        <f>IF(AND(COUNTIF(Z177:AD177,"DOBLE")&gt;=1,AH177="DOBLE",$B$20="2 LLAVES"),8,VLOOKUP(AH177,Datos!$K$6:$P$9,MATCH('ENUMERACION DE ALOJAMIENTOS'!$B177,Datos!$K$6:$P$6,0),FALSE))</f>
        <v>#N/A</v>
      </c>
      <c r="AJ177" s="28" t="e">
        <f t="shared" si="48"/>
        <v>#N/A</v>
      </c>
      <c r="AK177" s="14"/>
      <c r="AL177" s="14" t="s">
        <v>61</v>
      </c>
      <c r="AM177" s="28" t="e">
        <f>IF(AND(COUNTIF(Z177:AH177,"DOBLE")&gt;=1,AL177="DOBLE",$B$20="2 LLAVES"),8,VLOOKUP(AL177,Datos!$K$6:$P$9,MATCH('ENUMERACION DE ALOJAMIENTOS'!$B177,Datos!$K$6:$P$6,0),FALSE))</f>
        <v>#N/A</v>
      </c>
      <c r="AN177" s="28" t="e">
        <f t="shared" si="49"/>
        <v>#N/A</v>
      </c>
      <c r="AO177" s="14"/>
      <c r="AP177" s="14" t="s">
        <v>61</v>
      </c>
      <c r="AQ177" s="28" t="e">
        <f>IF(AND(COUNTIF(Z177:AL177,"DOBLE")&gt;=1,AP177="DOBLE",$B$20="2 LLAVES"),8,VLOOKUP(AP177,Datos!$K$6:$P$9,MATCH('ENUMERACION DE ALOJAMIENTOS'!$B177,Datos!$K$6:$P$6,0),FALSE))</f>
        <v>#N/A</v>
      </c>
      <c r="AR177" s="28" t="e">
        <f t="shared" si="50"/>
        <v>#N/A</v>
      </c>
      <c r="AS177" s="14"/>
      <c r="AT177" s="49">
        <f t="shared" si="51"/>
        <v>0</v>
      </c>
      <c r="AU177" s="33">
        <v>0</v>
      </c>
      <c r="AV177" s="28" t="e">
        <f>IF(((VLOOKUP($AV$19,Datos!$K$6:$P$9,MATCH('ENUMERACION DE ALOJAMIENTOS'!$B177,Datos!$K$6:$P$6,0),FALSE))*AT177)&lt;10,10,((VLOOKUP($AV$19,Datos!$K$6:$P$9,MATCH('ENUMERACION DE ALOJAMIENTOS'!$B177,Datos!$K$6:$P$6,0),FALSE))*AT177))</f>
        <v>#N/A</v>
      </c>
      <c r="AW177" s="28" t="e">
        <f>VLOOKUP($AW$19,Datos!$K$6:$P$10,MATCH('ENUMERACION DE ALOJAMIENTOS'!$B177,Datos!$K$6:$P$6,0),FALSE)</f>
        <v>#N/A</v>
      </c>
      <c r="AX177" s="28" t="str">
        <f t="shared" si="52"/>
        <v/>
      </c>
      <c r="AY177" s="28" t="str">
        <f t="shared" si="53"/>
        <v/>
      </c>
      <c r="AZ177" s="28">
        <f t="shared" si="54"/>
        <v>0</v>
      </c>
      <c r="BA177" s="51">
        <f t="shared" si="55"/>
        <v>0</v>
      </c>
      <c r="BB177" s="52" t="s">
        <v>65</v>
      </c>
      <c r="BC177" s="46" t="s">
        <v>4</v>
      </c>
      <c r="BD177" s="47" t="str">
        <f t="shared" si="56"/>
        <v/>
      </c>
      <c r="BE177" s="46" t="s">
        <v>4</v>
      </c>
      <c r="BF177" s="47" t="str">
        <f t="shared" si="57"/>
        <v/>
      </c>
      <c r="BG177" s="46" t="s">
        <v>4</v>
      </c>
      <c r="BH177" s="43" t="str">
        <f t="shared" si="58"/>
        <v>Seleccione Categoría</v>
      </c>
      <c r="BI177" s="43"/>
      <c r="BJ177" s="6" t="str">
        <f t="shared" si="59"/>
        <v/>
      </c>
    </row>
    <row r="178" spans="1:62" ht="30" x14ac:dyDescent="0.25">
      <c r="A178" s="13" t="s">
        <v>61</v>
      </c>
      <c r="B178" s="15" t="s">
        <v>62</v>
      </c>
      <c r="C178" s="9" t="s">
        <v>63</v>
      </c>
      <c r="D178" s="10" t="str">
        <f t="shared" si="41"/>
        <v>XX</v>
      </c>
      <c r="E178" s="13"/>
      <c r="F178" s="22" t="s">
        <v>64</v>
      </c>
      <c r="G178" s="24">
        <f>IFERROR(VLOOKUP('ENUMERACION DE ALOJAMIENTOS'!F178,Datos!$A$1:$B$47,2,FALSE),"")</f>
        <v>0</v>
      </c>
      <c r="H178" s="22"/>
      <c r="I178" s="26" t="str">
        <f>IFERROR(VLOOKUP('ENUMERACION DE ALOJAMIENTOS'!H178,Datos!$D$2:$F$1070,3,FALSE),"")</f>
        <v/>
      </c>
      <c r="J178" s="13"/>
      <c r="K178" s="14"/>
      <c r="L178" s="14"/>
      <c r="M178" s="14"/>
      <c r="N178" s="14"/>
      <c r="O178" s="14"/>
      <c r="P178" s="14"/>
      <c r="Q178" s="14"/>
      <c r="R178" s="28" t="str">
        <f t="shared" si="42"/>
        <v/>
      </c>
      <c r="S178" s="28" t="str">
        <f t="shared" si="43"/>
        <v/>
      </c>
      <c r="T178" s="14" t="s">
        <v>4</v>
      </c>
      <c r="U178" s="14"/>
      <c r="V178" s="14"/>
      <c r="W178" s="28" t="e">
        <f>VLOOKUP($W$18,Datos!$K$6:$P$11,MATCH('ENUMERACION DE ALOJAMIENTOS'!B178,Datos!$K$6:$P$6,0),FALSE)</f>
        <v>#N/A</v>
      </c>
      <c r="X178" s="28" t="e">
        <f t="shared" si="44"/>
        <v>#N/A</v>
      </c>
      <c r="Y178" s="28">
        <f t="shared" si="45"/>
        <v>0</v>
      </c>
      <c r="Z178" s="14" t="s">
        <v>61</v>
      </c>
      <c r="AA178" s="28" t="e">
        <f>VLOOKUP(Z178,Datos!$K$6:$P$9,MATCH('ENUMERACION DE ALOJAMIENTOS'!$B178,Datos!$K$6:$P$6,0),FALSE)</f>
        <v>#N/A</v>
      </c>
      <c r="AB178" s="28" t="e">
        <f t="shared" si="46"/>
        <v>#N/A</v>
      </c>
      <c r="AC178" s="14"/>
      <c r="AD178" s="14" t="s">
        <v>61</v>
      </c>
      <c r="AE178" s="28" t="e">
        <f>IF(AND(AD178="DOBLE",Z178="DOBLE",B178="2 LLAVES"),8,VLOOKUP(AD178,Datos!$K$6:$P$9,MATCH('ENUMERACION DE ALOJAMIENTOS'!$B178,Datos!$K$6:$P$6,0),FALSE))</f>
        <v>#N/A</v>
      </c>
      <c r="AF178" s="28" t="e">
        <f t="shared" si="47"/>
        <v>#N/A</v>
      </c>
      <c r="AG178" s="14"/>
      <c r="AH178" s="14" t="s">
        <v>61</v>
      </c>
      <c r="AI178" s="28" t="e">
        <f>IF(AND(COUNTIF(Z178:AD178,"DOBLE")&gt;=1,AH178="DOBLE",$B$20="2 LLAVES"),8,VLOOKUP(AH178,Datos!$K$6:$P$9,MATCH('ENUMERACION DE ALOJAMIENTOS'!$B178,Datos!$K$6:$P$6,0),FALSE))</f>
        <v>#N/A</v>
      </c>
      <c r="AJ178" s="28" t="e">
        <f t="shared" si="48"/>
        <v>#N/A</v>
      </c>
      <c r="AK178" s="14"/>
      <c r="AL178" s="14" t="s">
        <v>61</v>
      </c>
      <c r="AM178" s="28" t="e">
        <f>IF(AND(COUNTIF(Z178:AH178,"DOBLE")&gt;=1,AL178="DOBLE",$B$20="2 LLAVES"),8,VLOOKUP(AL178,Datos!$K$6:$P$9,MATCH('ENUMERACION DE ALOJAMIENTOS'!$B178,Datos!$K$6:$P$6,0),FALSE))</f>
        <v>#N/A</v>
      </c>
      <c r="AN178" s="28" t="e">
        <f t="shared" si="49"/>
        <v>#N/A</v>
      </c>
      <c r="AO178" s="14"/>
      <c r="AP178" s="14" t="s">
        <v>61</v>
      </c>
      <c r="AQ178" s="28" t="e">
        <f>IF(AND(COUNTIF(Z178:AL178,"DOBLE")&gt;=1,AP178="DOBLE",$B$20="2 LLAVES"),8,VLOOKUP(AP178,Datos!$K$6:$P$9,MATCH('ENUMERACION DE ALOJAMIENTOS'!$B178,Datos!$K$6:$P$6,0),FALSE))</f>
        <v>#N/A</v>
      </c>
      <c r="AR178" s="28" t="e">
        <f t="shared" si="50"/>
        <v>#N/A</v>
      </c>
      <c r="AS178" s="14"/>
      <c r="AT178" s="49">
        <f t="shared" si="51"/>
        <v>0</v>
      </c>
      <c r="AU178" s="33">
        <v>0</v>
      </c>
      <c r="AV178" s="28" t="e">
        <f>IF(((VLOOKUP($AV$19,Datos!$K$6:$P$9,MATCH('ENUMERACION DE ALOJAMIENTOS'!$B178,Datos!$K$6:$P$6,0),FALSE))*AT178)&lt;10,10,((VLOOKUP($AV$19,Datos!$K$6:$P$9,MATCH('ENUMERACION DE ALOJAMIENTOS'!$B178,Datos!$K$6:$P$6,0),FALSE))*AT178))</f>
        <v>#N/A</v>
      </c>
      <c r="AW178" s="28" t="e">
        <f>VLOOKUP($AW$19,Datos!$K$6:$P$10,MATCH('ENUMERACION DE ALOJAMIENTOS'!$B178,Datos!$K$6:$P$6,0),FALSE)</f>
        <v>#N/A</v>
      </c>
      <c r="AX178" s="28" t="str">
        <f t="shared" si="52"/>
        <v/>
      </c>
      <c r="AY178" s="28" t="str">
        <f t="shared" si="53"/>
        <v/>
      </c>
      <c r="AZ178" s="28">
        <f t="shared" si="54"/>
        <v>0</v>
      </c>
      <c r="BA178" s="51">
        <f t="shared" si="55"/>
        <v>0</v>
      </c>
      <c r="BB178" s="52" t="s">
        <v>65</v>
      </c>
      <c r="BC178" s="46" t="s">
        <v>4</v>
      </c>
      <c r="BD178" s="47" t="str">
        <f t="shared" si="56"/>
        <v/>
      </c>
      <c r="BE178" s="46" t="s">
        <v>4</v>
      </c>
      <c r="BF178" s="47" t="str">
        <f t="shared" si="57"/>
        <v/>
      </c>
      <c r="BG178" s="46" t="s">
        <v>4</v>
      </c>
      <c r="BH178" s="43" t="str">
        <f t="shared" si="58"/>
        <v>Seleccione Categoría</v>
      </c>
      <c r="BI178" s="43"/>
      <c r="BJ178" s="6" t="str">
        <f t="shared" si="59"/>
        <v/>
      </c>
    </row>
    <row r="179" spans="1:62" ht="30" x14ac:dyDescent="0.25">
      <c r="A179" s="13" t="s">
        <v>61</v>
      </c>
      <c r="B179" s="15" t="s">
        <v>62</v>
      </c>
      <c r="C179" s="9" t="s">
        <v>63</v>
      </c>
      <c r="D179" s="10" t="str">
        <f t="shared" si="41"/>
        <v>XX</v>
      </c>
      <c r="E179" s="13"/>
      <c r="F179" s="22" t="s">
        <v>64</v>
      </c>
      <c r="G179" s="24">
        <f>IFERROR(VLOOKUP('ENUMERACION DE ALOJAMIENTOS'!F179,Datos!$A$1:$B$47,2,FALSE),"")</f>
        <v>0</v>
      </c>
      <c r="H179" s="22"/>
      <c r="I179" s="26" t="str">
        <f>IFERROR(VLOOKUP('ENUMERACION DE ALOJAMIENTOS'!H179,Datos!$D$2:$F$1070,3,FALSE),"")</f>
        <v/>
      </c>
      <c r="J179" s="13"/>
      <c r="K179" s="14"/>
      <c r="L179" s="14"/>
      <c r="M179" s="14"/>
      <c r="N179" s="14"/>
      <c r="O179" s="14"/>
      <c r="P179" s="14"/>
      <c r="Q179" s="14"/>
      <c r="R179" s="28" t="str">
        <f t="shared" si="42"/>
        <v/>
      </c>
      <c r="S179" s="28" t="str">
        <f t="shared" si="43"/>
        <v/>
      </c>
      <c r="T179" s="14" t="s">
        <v>4</v>
      </c>
      <c r="U179" s="14"/>
      <c r="V179" s="14"/>
      <c r="W179" s="28" t="e">
        <f>VLOOKUP($W$18,Datos!$K$6:$P$11,MATCH('ENUMERACION DE ALOJAMIENTOS'!B179,Datos!$K$6:$P$6,0),FALSE)</f>
        <v>#N/A</v>
      </c>
      <c r="X179" s="28" t="e">
        <f t="shared" si="44"/>
        <v>#N/A</v>
      </c>
      <c r="Y179" s="28">
        <f t="shared" si="45"/>
        <v>0</v>
      </c>
      <c r="Z179" s="14" t="s">
        <v>61</v>
      </c>
      <c r="AA179" s="28" t="e">
        <f>VLOOKUP(Z179,Datos!$K$6:$P$9,MATCH('ENUMERACION DE ALOJAMIENTOS'!$B179,Datos!$K$6:$P$6,0),FALSE)</f>
        <v>#N/A</v>
      </c>
      <c r="AB179" s="28" t="e">
        <f t="shared" si="46"/>
        <v>#N/A</v>
      </c>
      <c r="AC179" s="14"/>
      <c r="AD179" s="14" t="s">
        <v>61</v>
      </c>
      <c r="AE179" s="28" t="e">
        <f>IF(AND(AD179="DOBLE",Z179="DOBLE",B179="2 LLAVES"),8,VLOOKUP(AD179,Datos!$K$6:$P$9,MATCH('ENUMERACION DE ALOJAMIENTOS'!$B179,Datos!$K$6:$P$6,0),FALSE))</f>
        <v>#N/A</v>
      </c>
      <c r="AF179" s="28" t="e">
        <f t="shared" si="47"/>
        <v>#N/A</v>
      </c>
      <c r="AG179" s="14"/>
      <c r="AH179" s="14" t="s">
        <v>61</v>
      </c>
      <c r="AI179" s="28" t="e">
        <f>IF(AND(COUNTIF(Z179:AD179,"DOBLE")&gt;=1,AH179="DOBLE",$B$20="2 LLAVES"),8,VLOOKUP(AH179,Datos!$K$6:$P$9,MATCH('ENUMERACION DE ALOJAMIENTOS'!$B179,Datos!$K$6:$P$6,0),FALSE))</f>
        <v>#N/A</v>
      </c>
      <c r="AJ179" s="28" t="e">
        <f t="shared" si="48"/>
        <v>#N/A</v>
      </c>
      <c r="AK179" s="14"/>
      <c r="AL179" s="14" t="s">
        <v>61</v>
      </c>
      <c r="AM179" s="28" t="e">
        <f>IF(AND(COUNTIF(Z179:AH179,"DOBLE")&gt;=1,AL179="DOBLE",$B$20="2 LLAVES"),8,VLOOKUP(AL179,Datos!$K$6:$P$9,MATCH('ENUMERACION DE ALOJAMIENTOS'!$B179,Datos!$K$6:$P$6,0),FALSE))</f>
        <v>#N/A</v>
      </c>
      <c r="AN179" s="28" t="e">
        <f t="shared" si="49"/>
        <v>#N/A</v>
      </c>
      <c r="AO179" s="14"/>
      <c r="AP179" s="14" t="s">
        <v>61</v>
      </c>
      <c r="AQ179" s="28" t="e">
        <f>IF(AND(COUNTIF(Z179:AL179,"DOBLE")&gt;=1,AP179="DOBLE",$B$20="2 LLAVES"),8,VLOOKUP(AP179,Datos!$K$6:$P$9,MATCH('ENUMERACION DE ALOJAMIENTOS'!$B179,Datos!$K$6:$P$6,0),FALSE))</f>
        <v>#N/A</v>
      </c>
      <c r="AR179" s="28" t="e">
        <f t="shared" si="50"/>
        <v>#N/A</v>
      </c>
      <c r="AS179" s="14"/>
      <c r="AT179" s="49">
        <f t="shared" si="51"/>
        <v>0</v>
      </c>
      <c r="AU179" s="33">
        <v>0</v>
      </c>
      <c r="AV179" s="28" t="e">
        <f>IF(((VLOOKUP($AV$19,Datos!$K$6:$P$9,MATCH('ENUMERACION DE ALOJAMIENTOS'!$B179,Datos!$K$6:$P$6,0),FALSE))*AT179)&lt;10,10,((VLOOKUP($AV$19,Datos!$K$6:$P$9,MATCH('ENUMERACION DE ALOJAMIENTOS'!$B179,Datos!$K$6:$P$6,0),FALSE))*AT179))</f>
        <v>#N/A</v>
      </c>
      <c r="AW179" s="28" t="e">
        <f>VLOOKUP($AW$19,Datos!$K$6:$P$10,MATCH('ENUMERACION DE ALOJAMIENTOS'!$B179,Datos!$K$6:$P$6,0),FALSE)</f>
        <v>#N/A</v>
      </c>
      <c r="AX179" s="28" t="str">
        <f t="shared" si="52"/>
        <v/>
      </c>
      <c r="AY179" s="28" t="str">
        <f t="shared" si="53"/>
        <v/>
      </c>
      <c r="AZ179" s="28">
        <f t="shared" si="54"/>
        <v>0</v>
      </c>
      <c r="BA179" s="51">
        <f t="shared" si="55"/>
        <v>0</v>
      </c>
      <c r="BB179" s="52" t="s">
        <v>65</v>
      </c>
      <c r="BC179" s="46" t="s">
        <v>4</v>
      </c>
      <c r="BD179" s="47" t="str">
        <f t="shared" si="56"/>
        <v/>
      </c>
      <c r="BE179" s="46" t="s">
        <v>4</v>
      </c>
      <c r="BF179" s="47" t="str">
        <f t="shared" si="57"/>
        <v/>
      </c>
      <c r="BG179" s="46" t="s">
        <v>4</v>
      </c>
      <c r="BH179" s="43" t="str">
        <f t="shared" si="58"/>
        <v>Seleccione Categoría</v>
      </c>
      <c r="BI179" s="43"/>
      <c r="BJ179" s="6" t="str">
        <f t="shared" si="59"/>
        <v/>
      </c>
    </row>
    <row r="180" spans="1:62" ht="30" x14ac:dyDescent="0.25">
      <c r="A180" s="13" t="s">
        <v>61</v>
      </c>
      <c r="B180" s="15" t="s">
        <v>62</v>
      </c>
      <c r="C180" s="9" t="s">
        <v>63</v>
      </c>
      <c r="D180" s="10" t="str">
        <f t="shared" ref="D180:D210" si="60">VLOOKUP(C180,VIA_CODIGO,2,FALSE)</f>
        <v>XX</v>
      </c>
      <c r="E180" s="13"/>
      <c r="F180" s="22" t="s">
        <v>64</v>
      </c>
      <c r="G180" s="24">
        <f>IFERROR(VLOOKUP('ENUMERACION DE ALOJAMIENTOS'!F180,Datos!$A$1:$B$47,2,FALSE),"")</f>
        <v>0</v>
      </c>
      <c r="H180" s="22"/>
      <c r="I180" s="26" t="str">
        <f>IFERROR(VLOOKUP('ENUMERACION DE ALOJAMIENTOS'!H180,Datos!$D$2:$F$1070,3,FALSE),"")</f>
        <v/>
      </c>
      <c r="J180" s="13"/>
      <c r="K180" s="14"/>
      <c r="L180" s="14"/>
      <c r="M180" s="14"/>
      <c r="N180" s="14"/>
      <c r="O180" s="14"/>
      <c r="P180" s="14"/>
      <c r="Q180" s="14"/>
      <c r="R180" s="28" t="str">
        <f t="shared" si="42"/>
        <v/>
      </c>
      <c r="S180" s="28" t="str">
        <f t="shared" si="43"/>
        <v/>
      </c>
      <c r="T180" s="14" t="s">
        <v>4</v>
      </c>
      <c r="U180" s="14"/>
      <c r="V180" s="14"/>
      <c r="W180" s="28" t="e">
        <f>VLOOKUP($W$18,Datos!$K$6:$P$11,MATCH('ENUMERACION DE ALOJAMIENTOS'!B180,Datos!$K$6:$P$6,0),FALSE)</f>
        <v>#N/A</v>
      </c>
      <c r="X180" s="28" t="e">
        <f t="shared" si="44"/>
        <v>#N/A</v>
      </c>
      <c r="Y180" s="28">
        <f t="shared" si="45"/>
        <v>0</v>
      </c>
      <c r="Z180" s="14" t="s">
        <v>61</v>
      </c>
      <c r="AA180" s="28" t="e">
        <f>VLOOKUP(Z180,Datos!$K$6:$P$9,MATCH('ENUMERACION DE ALOJAMIENTOS'!$B180,Datos!$K$6:$P$6,0),FALSE)</f>
        <v>#N/A</v>
      </c>
      <c r="AB180" s="28" t="e">
        <f t="shared" si="46"/>
        <v>#N/A</v>
      </c>
      <c r="AC180" s="14"/>
      <c r="AD180" s="14" t="s">
        <v>61</v>
      </c>
      <c r="AE180" s="28" t="e">
        <f>IF(AND(AD180="DOBLE",Z180="DOBLE",B180="2 LLAVES"),8,VLOOKUP(AD180,Datos!$K$6:$P$9,MATCH('ENUMERACION DE ALOJAMIENTOS'!$B180,Datos!$K$6:$P$6,0),FALSE))</f>
        <v>#N/A</v>
      </c>
      <c r="AF180" s="28" t="e">
        <f t="shared" si="47"/>
        <v>#N/A</v>
      </c>
      <c r="AG180" s="14"/>
      <c r="AH180" s="14" t="s">
        <v>61</v>
      </c>
      <c r="AI180" s="28" t="e">
        <f>IF(AND(COUNTIF(Z180:AD180,"DOBLE")&gt;=1,AH180="DOBLE",$B$20="2 LLAVES"),8,VLOOKUP(AH180,Datos!$K$6:$P$9,MATCH('ENUMERACION DE ALOJAMIENTOS'!$B180,Datos!$K$6:$P$6,0),FALSE))</f>
        <v>#N/A</v>
      </c>
      <c r="AJ180" s="28" t="e">
        <f t="shared" si="48"/>
        <v>#N/A</v>
      </c>
      <c r="AK180" s="14"/>
      <c r="AL180" s="14" t="s">
        <v>61</v>
      </c>
      <c r="AM180" s="28" t="e">
        <f>IF(AND(COUNTIF(Z180:AH180,"DOBLE")&gt;=1,AL180="DOBLE",$B$20="2 LLAVES"),8,VLOOKUP(AL180,Datos!$K$6:$P$9,MATCH('ENUMERACION DE ALOJAMIENTOS'!$B180,Datos!$K$6:$P$6,0),FALSE))</f>
        <v>#N/A</v>
      </c>
      <c r="AN180" s="28" t="e">
        <f t="shared" si="49"/>
        <v>#N/A</v>
      </c>
      <c r="AO180" s="14"/>
      <c r="AP180" s="14" t="s">
        <v>61</v>
      </c>
      <c r="AQ180" s="28" t="e">
        <f>IF(AND(COUNTIF(Z180:AL180,"DOBLE")&gt;=1,AP180="DOBLE",$B$20="2 LLAVES"),8,VLOOKUP(AP180,Datos!$K$6:$P$9,MATCH('ENUMERACION DE ALOJAMIENTOS'!$B180,Datos!$K$6:$P$6,0),FALSE))</f>
        <v>#N/A</v>
      </c>
      <c r="AR180" s="28" t="e">
        <f t="shared" si="50"/>
        <v>#N/A</v>
      </c>
      <c r="AS180" s="14"/>
      <c r="AT180" s="49">
        <f t="shared" si="51"/>
        <v>0</v>
      </c>
      <c r="AU180" s="33">
        <v>0</v>
      </c>
      <c r="AV180" s="28" t="e">
        <f>IF(((VLOOKUP($AV$19,Datos!$K$6:$P$9,MATCH('ENUMERACION DE ALOJAMIENTOS'!$B180,Datos!$K$6:$P$6,0),FALSE))*AT180)&lt;10,10,((VLOOKUP($AV$19,Datos!$K$6:$P$9,MATCH('ENUMERACION DE ALOJAMIENTOS'!$B180,Datos!$K$6:$P$6,0),FALSE))*AT180))</f>
        <v>#N/A</v>
      </c>
      <c r="AW180" s="28" t="e">
        <f>VLOOKUP($AW$19,Datos!$K$6:$P$10,MATCH('ENUMERACION DE ALOJAMIENTOS'!$B180,Datos!$K$6:$P$6,0),FALSE)</f>
        <v>#N/A</v>
      </c>
      <c r="AX180" s="28" t="str">
        <f t="shared" si="52"/>
        <v/>
      </c>
      <c r="AY180" s="28" t="str">
        <f t="shared" si="53"/>
        <v/>
      </c>
      <c r="AZ180" s="28">
        <f t="shared" si="54"/>
        <v>0</v>
      </c>
      <c r="BA180" s="51">
        <f t="shared" si="55"/>
        <v>0</v>
      </c>
      <c r="BB180" s="52" t="s">
        <v>65</v>
      </c>
      <c r="BC180" s="46" t="s">
        <v>4</v>
      </c>
      <c r="BD180" s="47" t="str">
        <f t="shared" si="56"/>
        <v/>
      </c>
      <c r="BE180" s="46" t="s">
        <v>4</v>
      </c>
      <c r="BF180" s="47" t="str">
        <f t="shared" si="57"/>
        <v/>
      </c>
      <c r="BG180" s="46" t="s">
        <v>4</v>
      </c>
      <c r="BH180" s="43" t="str">
        <f t="shared" si="58"/>
        <v>Seleccione Categoría</v>
      </c>
      <c r="BI180" s="43"/>
      <c r="BJ180" s="6" t="str">
        <f t="shared" si="59"/>
        <v/>
      </c>
    </row>
    <row r="181" spans="1:62" ht="30" x14ac:dyDescent="0.25">
      <c r="A181" s="13" t="s">
        <v>61</v>
      </c>
      <c r="B181" s="15" t="s">
        <v>62</v>
      </c>
      <c r="C181" s="9" t="s">
        <v>63</v>
      </c>
      <c r="D181" s="10" t="str">
        <f t="shared" si="60"/>
        <v>XX</v>
      </c>
      <c r="E181" s="13"/>
      <c r="F181" s="22" t="s">
        <v>64</v>
      </c>
      <c r="G181" s="24">
        <f>IFERROR(VLOOKUP('ENUMERACION DE ALOJAMIENTOS'!F181,Datos!$A$1:$B$47,2,FALSE),"")</f>
        <v>0</v>
      </c>
      <c r="H181" s="22"/>
      <c r="I181" s="26" t="str">
        <f>IFERROR(VLOOKUP('ENUMERACION DE ALOJAMIENTOS'!H181,Datos!$D$2:$F$1070,3,FALSE),"")</f>
        <v/>
      </c>
      <c r="J181" s="13"/>
      <c r="K181" s="14"/>
      <c r="L181" s="14"/>
      <c r="M181" s="14"/>
      <c r="N181" s="14"/>
      <c r="O181" s="14"/>
      <c r="P181" s="14"/>
      <c r="Q181" s="14"/>
      <c r="R181" s="28" t="str">
        <f t="shared" si="42"/>
        <v/>
      </c>
      <c r="S181" s="28" t="str">
        <f t="shared" si="43"/>
        <v/>
      </c>
      <c r="T181" s="14" t="s">
        <v>4</v>
      </c>
      <c r="U181" s="14"/>
      <c r="V181" s="14"/>
      <c r="W181" s="28" t="e">
        <f>VLOOKUP($W$18,Datos!$K$6:$P$11,MATCH('ENUMERACION DE ALOJAMIENTOS'!B181,Datos!$K$6:$P$6,0),FALSE)</f>
        <v>#N/A</v>
      </c>
      <c r="X181" s="28" t="e">
        <f t="shared" si="44"/>
        <v>#N/A</v>
      </c>
      <c r="Y181" s="28">
        <f t="shared" si="45"/>
        <v>0</v>
      </c>
      <c r="Z181" s="14" t="s">
        <v>61</v>
      </c>
      <c r="AA181" s="28" t="e">
        <f>VLOOKUP(Z181,Datos!$K$6:$P$9,MATCH('ENUMERACION DE ALOJAMIENTOS'!$B181,Datos!$K$6:$P$6,0),FALSE)</f>
        <v>#N/A</v>
      </c>
      <c r="AB181" s="28" t="e">
        <f t="shared" si="46"/>
        <v>#N/A</v>
      </c>
      <c r="AC181" s="14"/>
      <c r="AD181" s="14" t="s">
        <v>61</v>
      </c>
      <c r="AE181" s="28" t="e">
        <f>IF(AND(AD181="DOBLE",Z181="DOBLE",B181="2 LLAVES"),8,VLOOKUP(AD181,Datos!$K$6:$P$9,MATCH('ENUMERACION DE ALOJAMIENTOS'!$B181,Datos!$K$6:$P$6,0),FALSE))</f>
        <v>#N/A</v>
      </c>
      <c r="AF181" s="28" t="e">
        <f t="shared" si="47"/>
        <v>#N/A</v>
      </c>
      <c r="AG181" s="14"/>
      <c r="AH181" s="14" t="s">
        <v>61</v>
      </c>
      <c r="AI181" s="28" t="e">
        <f>IF(AND(COUNTIF(Z181:AD181,"DOBLE")&gt;=1,AH181="DOBLE",$B$20="2 LLAVES"),8,VLOOKUP(AH181,Datos!$K$6:$P$9,MATCH('ENUMERACION DE ALOJAMIENTOS'!$B181,Datos!$K$6:$P$6,0),FALSE))</f>
        <v>#N/A</v>
      </c>
      <c r="AJ181" s="28" t="e">
        <f t="shared" si="48"/>
        <v>#N/A</v>
      </c>
      <c r="AK181" s="14"/>
      <c r="AL181" s="14" t="s">
        <v>61</v>
      </c>
      <c r="AM181" s="28" t="e">
        <f>IF(AND(COUNTIF(Z181:AH181,"DOBLE")&gt;=1,AL181="DOBLE",$B$20="2 LLAVES"),8,VLOOKUP(AL181,Datos!$K$6:$P$9,MATCH('ENUMERACION DE ALOJAMIENTOS'!$B181,Datos!$K$6:$P$6,0),FALSE))</f>
        <v>#N/A</v>
      </c>
      <c r="AN181" s="28" t="e">
        <f t="shared" si="49"/>
        <v>#N/A</v>
      </c>
      <c r="AO181" s="14"/>
      <c r="AP181" s="14" t="s">
        <v>61</v>
      </c>
      <c r="AQ181" s="28" t="e">
        <f>IF(AND(COUNTIF(Z181:AL181,"DOBLE")&gt;=1,AP181="DOBLE",$B$20="2 LLAVES"),8,VLOOKUP(AP181,Datos!$K$6:$P$9,MATCH('ENUMERACION DE ALOJAMIENTOS'!$B181,Datos!$K$6:$P$6,0),FALSE))</f>
        <v>#N/A</v>
      </c>
      <c r="AR181" s="28" t="e">
        <f t="shared" si="50"/>
        <v>#N/A</v>
      </c>
      <c r="AS181" s="14"/>
      <c r="AT181" s="49">
        <f t="shared" si="51"/>
        <v>0</v>
      </c>
      <c r="AU181" s="33">
        <v>0</v>
      </c>
      <c r="AV181" s="28" t="e">
        <f>IF(((VLOOKUP($AV$19,Datos!$K$6:$P$9,MATCH('ENUMERACION DE ALOJAMIENTOS'!$B181,Datos!$K$6:$P$6,0),FALSE))*AT181)&lt;10,10,((VLOOKUP($AV$19,Datos!$K$6:$P$9,MATCH('ENUMERACION DE ALOJAMIENTOS'!$B181,Datos!$K$6:$P$6,0),FALSE))*AT181))</f>
        <v>#N/A</v>
      </c>
      <c r="AW181" s="28" t="e">
        <f>VLOOKUP($AW$19,Datos!$K$6:$P$10,MATCH('ENUMERACION DE ALOJAMIENTOS'!$B181,Datos!$K$6:$P$6,0),FALSE)</f>
        <v>#N/A</v>
      </c>
      <c r="AX181" s="28" t="str">
        <f t="shared" si="52"/>
        <v/>
      </c>
      <c r="AY181" s="28" t="str">
        <f t="shared" si="53"/>
        <v/>
      </c>
      <c r="AZ181" s="28">
        <f t="shared" si="54"/>
        <v>0</v>
      </c>
      <c r="BA181" s="51">
        <f t="shared" si="55"/>
        <v>0</v>
      </c>
      <c r="BB181" s="52" t="s">
        <v>65</v>
      </c>
      <c r="BC181" s="46" t="s">
        <v>4</v>
      </c>
      <c r="BD181" s="47" t="str">
        <f t="shared" si="56"/>
        <v/>
      </c>
      <c r="BE181" s="46" t="s">
        <v>4</v>
      </c>
      <c r="BF181" s="47" t="str">
        <f t="shared" si="57"/>
        <v/>
      </c>
      <c r="BG181" s="46" t="s">
        <v>4</v>
      </c>
      <c r="BH181" s="43" t="str">
        <f t="shared" si="58"/>
        <v>Seleccione Categoría</v>
      </c>
      <c r="BI181" s="43"/>
      <c r="BJ181" s="6" t="str">
        <f t="shared" si="59"/>
        <v/>
      </c>
    </row>
    <row r="182" spans="1:62" ht="30" x14ac:dyDescent="0.25">
      <c r="A182" s="13" t="s">
        <v>61</v>
      </c>
      <c r="B182" s="15" t="s">
        <v>62</v>
      </c>
      <c r="C182" s="9" t="s">
        <v>63</v>
      </c>
      <c r="D182" s="10" t="str">
        <f t="shared" si="60"/>
        <v>XX</v>
      </c>
      <c r="E182" s="13"/>
      <c r="F182" s="22" t="s">
        <v>64</v>
      </c>
      <c r="G182" s="24">
        <f>IFERROR(VLOOKUP('ENUMERACION DE ALOJAMIENTOS'!F182,Datos!$A$1:$B$47,2,FALSE),"")</f>
        <v>0</v>
      </c>
      <c r="H182" s="22"/>
      <c r="I182" s="26" t="str">
        <f>IFERROR(VLOOKUP('ENUMERACION DE ALOJAMIENTOS'!H182,Datos!$D$2:$F$1070,3,FALSE),"")</f>
        <v/>
      </c>
      <c r="J182" s="13"/>
      <c r="K182" s="14"/>
      <c r="L182" s="14"/>
      <c r="M182" s="14"/>
      <c r="N182" s="14"/>
      <c r="O182" s="14"/>
      <c r="P182" s="14"/>
      <c r="Q182" s="14"/>
      <c r="R182" s="28" t="str">
        <f t="shared" si="42"/>
        <v/>
      </c>
      <c r="S182" s="28" t="str">
        <f t="shared" si="43"/>
        <v/>
      </c>
      <c r="T182" s="14" t="s">
        <v>4</v>
      </c>
      <c r="U182" s="14"/>
      <c r="V182" s="14"/>
      <c r="W182" s="28" t="e">
        <f>VLOOKUP($W$18,Datos!$K$6:$P$11,MATCH('ENUMERACION DE ALOJAMIENTOS'!B182,Datos!$K$6:$P$6,0),FALSE)</f>
        <v>#N/A</v>
      </c>
      <c r="X182" s="28" t="e">
        <f t="shared" si="44"/>
        <v>#N/A</v>
      </c>
      <c r="Y182" s="28">
        <f t="shared" si="45"/>
        <v>0</v>
      </c>
      <c r="Z182" s="14" t="s">
        <v>61</v>
      </c>
      <c r="AA182" s="28" t="e">
        <f>VLOOKUP(Z182,Datos!$K$6:$P$9,MATCH('ENUMERACION DE ALOJAMIENTOS'!$B182,Datos!$K$6:$P$6,0),FALSE)</f>
        <v>#N/A</v>
      </c>
      <c r="AB182" s="28" t="e">
        <f t="shared" si="46"/>
        <v>#N/A</v>
      </c>
      <c r="AC182" s="14"/>
      <c r="AD182" s="14" t="s">
        <v>61</v>
      </c>
      <c r="AE182" s="28" t="e">
        <f>IF(AND(AD182="DOBLE",Z182="DOBLE",B182="2 LLAVES"),8,VLOOKUP(AD182,Datos!$K$6:$P$9,MATCH('ENUMERACION DE ALOJAMIENTOS'!$B182,Datos!$K$6:$P$6,0),FALSE))</f>
        <v>#N/A</v>
      </c>
      <c r="AF182" s="28" t="e">
        <f t="shared" si="47"/>
        <v>#N/A</v>
      </c>
      <c r="AG182" s="14"/>
      <c r="AH182" s="14" t="s">
        <v>61</v>
      </c>
      <c r="AI182" s="28" t="e">
        <f>IF(AND(COUNTIF(Z182:AD182,"DOBLE")&gt;=1,AH182="DOBLE",$B$20="2 LLAVES"),8,VLOOKUP(AH182,Datos!$K$6:$P$9,MATCH('ENUMERACION DE ALOJAMIENTOS'!$B182,Datos!$K$6:$P$6,0),FALSE))</f>
        <v>#N/A</v>
      </c>
      <c r="AJ182" s="28" t="e">
        <f t="shared" si="48"/>
        <v>#N/A</v>
      </c>
      <c r="AK182" s="14"/>
      <c r="AL182" s="14" t="s">
        <v>61</v>
      </c>
      <c r="AM182" s="28" t="e">
        <f>IF(AND(COUNTIF(Z182:AH182,"DOBLE")&gt;=1,AL182="DOBLE",$B$20="2 LLAVES"),8,VLOOKUP(AL182,Datos!$K$6:$P$9,MATCH('ENUMERACION DE ALOJAMIENTOS'!$B182,Datos!$K$6:$P$6,0),FALSE))</f>
        <v>#N/A</v>
      </c>
      <c r="AN182" s="28" t="e">
        <f t="shared" si="49"/>
        <v>#N/A</v>
      </c>
      <c r="AO182" s="14"/>
      <c r="AP182" s="14" t="s">
        <v>61</v>
      </c>
      <c r="AQ182" s="28" t="e">
        <f>IF(AND(COUNTIF(Z182:AL182,"DOBLE")&gt;=1,AP182="DOBLE",$B$20="2 LLAVES"),8,VLOOKUP(AP182,Datos!$K$6:$P$9,MATCH('ENUMERACION DE ALOJAMIENTOS'!$B182,Datos!$K$6:$P$6,0),FALSE))</f>
        <v>#N/A</v>
      </c>
      <c r="AR182" s="28" t="e">
        <f t="shared" si="50"/>
        <v>#N/A</v>
      </c>
      <c r="AS182" s="14"/>
      <c r="AT182" s="49">
        <f t="shared" si="51"/>
        <v>0</v>
      </c>
      <c r="AU182" s="33">
        <v>0</v>
      </c>
      <c r="AV182" s="28" t="e">
        <f>IF(((VLOOKUP($AV$19,Datos!$K$6:$P$9,MATCH('ENUMERACION DE ALOJAMIENTOS'!$B182,Datos!$K$6:$P$6,0),FALSE))*AT182)&lt;10,10,((VLOOKUP($AV$19,Datos!$K$6:$P$9,MATCH('ENUMERACION DE ALOJAMIENTOS'!$B182,Datos!$K$6:$P$6,0),FALSE))*AT182))</f>
        <v>#N/A</v>
      </c>
      <c r="AW182" s="28" t="e">
        <f>VLOOKUP($AW$19,Datos!$K$6:$P$10,MATCH('ENUMERACION DE ALOJAMIENTOS'!$B182,Datos!$K$6:$P$6,0),FALSE)</f>
        <v>#N/A</v>
      </c>
      <c r="AX182" s="28" t="str">
        <f t="shared" si="52"/>
        <v/>
      </c>
      <c r="AY182" s="28" t="str">
        <f t="shared" si="53"/>
        <v/>
      </c>
      <c r="AZ182" s="28">
        <f t="shared" si="54"/>
        <v>0</v>
      </c>
      <c r="BA182" s="51">
        <f t="shared" si="55"/>
        <v>0</v>
      </c>
      <c r="BB182" s="52" t="s">
        <v>65</v>
      </c>
      <c r="BC182" s="46" t="s">
        <v>4</v>
      </c>
      <c r="BD182" s="47" t="str">
        <f t="shared" si="56"/>
        <v/>
      </c>
      <c r="BE182" s="46" t="s">
        <v>4</v>
      </c>
      <c r="BF182" s="47" t="str">
        <f t="shared" si="57"/>
        <v/>
      </c>
      <c r="BG182" s="46" t="s">
        <v>4</v>
      </c>
      <c r="BH182" s="43" t="str">
        <f t="shared" si="58"/>
        <v>Seleccione Categoría</v>
      </c>
      <c r="BI182" s="43"/>
      <c r="BJ182" s="6" t="str">
        <f t="shared" si="59"/>
        <v/>
      </c>
    </row>
    <row r="183" spans="1:62" ht="30" x14ac:dyDescent="0.25">
      <c r="A183" s="13" t="s">
        <v>61</v>
      </c>
      <c r="B183" s="15" t="s">
        <v>62</v>
      </c>
      <c r="C183" s="9" t="s">
        <v>63</v>
      </c>
      <c r="D183" s="10" t="str">
        <f t="shared" si="60"/>
        <v>XX</v>
      </c>
      <c r="E183" s="13"/>
      <c r="F183" s="22" t="s">
        <v>64</v>
      </c>
      <c r="G183" s="24">
        <f>IFERROR(VLOOKUP('ENUMERACION DE ALOJAMIENTOS'!F183,Datos!$A$1:$B$47,2,FALSE),"")</f>
        <v>0</v>
      </c>
      <c r="H183" s="22"/>
      <c r="I183" s="26" t="str">
        <f>IFERROR(VLOOKUP('ENUMERACION DE ALOJAMIENTOS'!H183,Datos!$D$2:$F$1070,3,FALSE),"")</f>
        <v/>
      </c>
      <c r="J183" s="13"/>
      <c r="K183" s="14"/>
      <c r="L183" s="14"/>
      <c r="M183" s="14"/>
      <c r="N183" s="14"/>
      <c r="O183" s="14"/>
      <c r="P183" s="14"/>
      <c r="Q183" s="14"/>
      <c r="R183" s="28" t="str">
        <f t="shared" si="42"/>
        <v/>
      </c>
      <c r="S183" s="28" t="str">
        <f t="shared" si="43"/>
        <v/>
      </c>
      <c r="T183" s="14" t="s">
        <v>4</v>
      </c>
      <c r="U183" s="14"/>
      <c r="V183" s="14"/>
      <c r="W183" s="28" t="e">
        <f>VLOOKUP($W$18,Datos!$K$6:$P$11,MATCH('ENUMERACION DE ALOJAMIENTOS'!B183,Datos!$K$6:$P$6,0),FALSE)</f>
        <v>#N/A</v>
      </c>
      <c r="X183" s="28" t="e">
        <f t="shared" si="44"/>
        <v>#N/A</v>
      </c>
      <c r="Y183" s="28">
        <f t="shared" si="45"/>
        <v>0</v>
      </c>
      <c r="Z183" s="14" t="s">
        <v>61</v>
      </c>
      <c r="AA183" s="28" t="e">
        <f>VLOOKUP(Z183,Datos!$K$6:$P$9,MATCH('ENUMERACION DE ALOJAMIENTOS'!$B183,Datos!$K$6:$P$6,0),FALSE)</f>
        <v>#N/A</v>
      </c>
      <c r="AB183" s="28" t="e">
        <f t="shared" si="46"/>
        <v>#N/A</v>
      </c>
      <c r="AC183" s="14"/>
      <c r="AD183" s="14" t="s">
        <v>61</v>
      </c>
      <c r="AE183" s="28" t="e">
        <f>IF(AND(AD183="DOBLE",Z183="DOBLE",B183="2 LLAVES"),8,VLOOKUP(AD183,Datos!$K$6:$P$9,MATCH('ENUMERACION DE ALOJAMIENTOS'!$B183,Datos!$K$6:$P$6,0),FALSE))</f>
        <v>#N/A</v>
      </c>
      <c r="AF183" s="28" t="e">
        <f t="shared" si="47"/>
        <v>#N/A</v>
      </c>
      <c r="AG183" s="14"/>
      <c r="AH183" s="14" t="s">
        <v>61</v>
      </c>
      <c r="AI183" s="28" t="e">
        <f>IF(AND(COUNTIF(Z183:AD183,"DOBLE")&gt;=1,AH183="DOBLE",$B$20="2 LLAVES"),8,VLOOKUP(AH183,Datos!$K$6:$P$9,MATCH('ENUMERACION DE ALOJAMIENTOS'!$B183,Datos!$K$6:$P$6,0),FALSE))</f>
        <v>#N/A</v>
      </c>
      <c r="AJ183" s="28" t="e">
        <f t="shared" si="48"/>
        <v>#N/A</v>
      </c>
      <c r="AK183" s="14"/>
      <c r="AL183" s="14" t="s">
        <v>61</v>
      </c>
      <c r="AM183" s="28" t="e">
        <f>IF(AND(COUNTIF(Z183:AH183,"DOBLE")&gt;=1,AL183="DOBLE",$B$20="2 LLAVES"),8,VLOOKUP(AL183,Datos!$K$6:$P$9,MATCH('ENUMERACION DE ALOJAMIENTOS'!$B183,Datos!$K$6:$P$6,0),FALSE))</f>
        <v>#N/A</v>
      </c>
      <c r="AN183" s="28" t="e">
        <f t="shared" si="49"/>
        <v>#N/A</v>
      </c>
      <c r="AO183" s="14"/>
      <c r="AP183" s="14" t="s">
        <v>61</v>
      </c>
      <c r="AQ183" s="28" t="e">
        <f>IF(AND(COUNTIF(Z183:AL183,"DOBLE")&gt;=1,AP183="DOBLE",$B$20="2 LLAVES"),8,VLOOKUP(AP183,Datos!$K$6:$P$9,MATCH('ENUMERACION DE ALOJAMIENTOS'!$B183,Datos!$K$6:$P$6,0),FALSE))</f>
        <v>#N/A</v>
      </c>
      <c r="AR183" s="28" t="e">
        <f t="shared" si="50"/>
        <v>#N/A</v>
      </c>
      <c r="AS183" s="14"/>
      <c r="AT183" s="49">
        <f t="shared" si="51"/>
        <v>0</v>
      </c>
      <c r="AU183" s="33">
        <v>0</v>
      </c>
      <c r="AV183" s="28" t="e">
        <f>IF(((VLOOKUP($AV$19,Datos!$K$6:$P$9,MATCH('ENUMERACION DE ALOJAMIENTOS'!$B183,Datos!$K$6:$P$6,0),FALSE))*AT183)&lt;10,10,((VLOOKUP($AV$19,Datos!$K$6:$P$9,MATCH('ENUMERACION DE ALOJAMIENTOS'!$B183,Datos!$K$6:$P$6,0),FALSE))*AT183))</f>
        <v>#N/A</v>
      </c>
      <c r="AW183" s="28" t="e">
        <f>VLOOKUP($AW$19,Datos!$K$6:$P$10,MATCH('ENUMERACION DE ALOJAMIENTOS'!$B183,Datos!$K$6:$P$6,0),FALSE)</f>
        <v>#N/A</v>
      </c>
      <c r="AX183" s="28" t="str">
        <f t="shared" si="52"/>
        <v/>
      </c>
      <c r="AY183" s="28" t="str">
        <f t="shared" si="53"/>
        <v/>
      </c>
      <c r="AZ183" s="28">
        <f t="shared" si="54"/>
        <v>0</v>
      </c>
      <c r="BA183" s="51">
        <f t="shared" si="55"/>
        <v>0</v>
      </c>
      <c r="BB183" s="52" t="s">
        <v>65</v>
      </c>
      <c r="BC183" s="46" t="s">
        <v>4</v>
      </c>
      <c r="BD183" s="47" t="str">
        <f t="shared" si="56"/>
        <v/>
      </c>
      <c r="BE183" s="46" t="s">
        <v>4</v>
      </c>
      <c r="BF183" s="47" t="str">
        <f t="shared" si="57"/>
        <v/>
      </c>
      <c r="BG183" s="46" t="s">
        <v>4</v>
      </c>
      <c r="BH183" s="43" t="str">
        <f t="shared" si="58"/>
        <v>Seleccione Categoría</v>
      </c>
      <c r="BI183" s="43"/>
      <c r="BJ183" s="6" t="str">
        <f t="shared" si="59"/>
        <v/>
      </c>
    </row>
    <row r="184" spans="1:62" ht="30" x14ac:dyDescent="0.25">
      <c r="A184" s="13" t="s">
        <v>61</v>
      </c>
      <c r="B184" s="15" t="s">
        <v>62</v>
      </c>
      <c r="C184" s="9" t="s">
        <v>63</v>
      </c>
      <c r="D184" s="10" t="str">
        <f t="shared" si="60"/>
        <v>XX</v>
      </c>
      <c r="E184" s="13"/>
      <c r="F184" s="22" t="s">
        <v>64</v>
      </c>
      <c r="G184" s="24">
        <f>IFERROR(VLOOKUP('ENUMERACION DE ALOJAMIENTOS'!F184,Datos!$A$1:$B$47,2,FALSE),"")</f>
        <v>0</v>
      </c>
      <c r="H184" s="22"/>
      <c r="I184" s="26" t="str">
        <f>IFERROR(VLOOKUP('ENUMERACION DE ALOJAMIENTOS'!H184,Datos!$D$2:$F$1070,3,FALSE),"")</f>
        <v/>
      </c>
      <c r="J184" s="13"/>
      <c r="K184" s="14"/>
      <c r="L184" s="14"/>
      <c r="M184" s="14"/>
      <c r="N184" s="14"/>
      <c r="O184" s="14"/>
      <c r="P184" s="14"/>
      <c r="Q184" s="14"/>
      <c r="R184" s="28" t="str">
        <f t="shared" si="42"/>
        <v/>
      </c>
      <c r="S184" s="28" t="str">
        <f t="shared" si="43"/>
        <v/>
      </c>
      <c r="T184" s="14" t="s">
        <v>4</v>
      </c>
      <c r="U184" s="14"/>
      <c r="V184" s="14"/>
      <c r="W184" s="28" t="e">
        <f>VLOOKUP($W$18,Datos!$K$6:$P$11,MATCH('ENUMERACION DE ALOJAMIENTOS'!B184,Datos!$K$6:$P$6,0),FALSE)</f>
        <v>#N/A</v>
      </c>
      <c r="X184" s="28" t="e">
        <f t="shared" si="44"/>
        <v>#N/A</v>
      </c>
      <c r="Y184" s="28">
        <f t="shared" si="45"/>
        <v>0</v>
      </c>
      <c r="Z184" s="14" t="s">
        <v>61</v>
      </c>
      <c r="AA184" s="28" t="e">
        <f>VLOOKUP(Z184,Datos!$K$6:$P$9,MATCH('ENUMERACION DE ALOJAMIENTOS'!$B184,Datos!$K$6:$P$6,0),FALSE)</f>
        <v>#N/A</v>
      </c>
      <c r="AB184" s="28" t="e">
        <f t="shared" si="46"/>
        <v>#N/A</v>
      </c>
      <c r="AC184" s="14"/>
      <c r="AD184" s="14" t="s">
        <v>61</v>
      </c>
      <c r="AE184" s="28" t="e">
        <f>IF(AND(AD184="DOBLE",Z184="DOBLE",B184="2 LLAVES"),8,VLOOKUP(AD184,Datos!$K$6:$P$9,MATCH('ENUMERACION DE ALOJAMIENTOS'!$B184,Datos!$K$6:$P$6,0),FALSE))</f>
        <v>#N/A</v>
      </c>
      <c r="AF184" s="28" t="e">
        <f t="shared" si="47"/>
        <v>#N/A</v>
      </c>
      <c r="AG184" s="14"/>
      <c r="AH184" s="14" t="s">
        <v>61</v>
      </c>
      <c r="AI184" s="28" t="e">
        <f>IF(AND(COUNTIF(Z184:AD184,"DOBLE")&gt;=1,AH184="DOBLE",$B$20="2 LLAVES"),8,VLOOKUP(AH184,Datos!$K$6:$P$9,MATCH('ENUMERACION DE ALOJAMIENTOS'!$B184,Datos!$K$6:$P$6,0),FALSE))</f>
        <v>#N/A</v>
      </c>
      <c r="AJ184" s="28" t="e">
        <f t="shared" si="48"/>
        <v>#N/A</v>
      </c>
      <c r="AK184" s="14"/>
      <c r="AL184" s="14" t="s">
        <v>61</v>
      </c>
      <c r="AM184" s="28" t="e">
        <f>IF(AND(COUNTIF(Z184:AH184,"DOBLE")&gt;=1,AL184="DOBLE",$B$20="2 LLAVES"),8,VLOOKUP(AL184,Datos!$K$6:$P$9,MATCH('ENUMERACION DE ALOJAMIENTOS'!$B184,Datos!$K$6:$P$6,0),FALSE))</f>
        <v>#N/A</v>
      </c>
      <c r="AN184" s="28" t="e">
        <f t="shared" si="49"/>
        <v>#N/A</v>
      </c>
      <c r="AO184" s="14"/>
      <c r="AP184" s="14" t="s">
        <v>61</v>
      </c>
      <c r="AQ184" s="28" t="e">
        <f>IF(AND(COUNTIF(Z184:AL184,"DOBLE")&gt;=1,AP184="DOBLE",$B$20="2 LLAVES"),8,VLOOKUP(AP184,Datos!$K$6:$P$9,MATCH('ENUMERACION DE ALOJAMIENTOS'!$B184,Datos!$K$6:$P$6,0),FALSE))</f>
        <v>#N/A</v>
      </c>
      <c r="AR184" s="28" t="e">
        <f t="shared" si="50"/>
        <v>#N/A</v>
      </c>
      <c r="AS184" s="14"/>
      <c r="AT184" s="49">
        <f t="shared" si="51"/>
        <v>0</v>
      </c>
      <c r="AU184" s="33">
        <v>0</v>
      </c>
      <c r="AV184" s="28" t="e">
        <f>IF(((VLOOKUP($AV$19,Datos!$K$6:$P$9,MATCH('ENUMERACION DE ALOJAMIENTOS'!$B184,Datos!$K$6:$P$6,0),FALSE))*AT184)&lt;10,10,((VLOOKUP($AV$19,Datos!$K$6:$P$9,MATCH('ENUMERACION DE ALOJAMIENTOS'!$B184,Datos!$K$6:$P$6,0),FALSE))*AT184))</f>
        <v>#N/A</v>
      </c>
      <c r="AW184" s="28" t="e">
        <f>VLOOKUP($AW$19,Datos!$K$6:$P$10,MATCH('ENUMERACION DE ALOJAMIENTOS'!$B184,Datos!$K$6:$P$6,0),FALSE)</f>
        <v>#N/A</v>
      </c>
      <c r="AX184" s="28" t="str">
        <f t="shared" si="52"/>
        <v/>
      </c>
      <c r="AY184" s="28" t="str">
        <f t="shared" si="53"/>
        <v/>
      </c>
      <c r="AZ184" s="28">
        <f t="shared" si="54"/>
        <v>0</v>
      </c>
      <c r="BA184" s="51">
        <f t="shared" si="55"/>
        <v>0</v>
      </c>
      <c r="BB184" s="52" t="s">
        <v>65</v>
      </c>
      <c r="BC184" s="46" t="s">
        <v>4</v>
      </c>
      <c r="BD184" s="47" t="str">
        <f t="shared" si="56"/>
        <v/>
      </c>
      <c r="BE184" s="46" t="s">
        <v>4</v>
      </c>
      <c r="BF184" s="47" t="str">
        <f t="shared" si="57"/>
        <v/>
      </c>
      <c r="BG184" s="46" t="s">
        <v>4</v>
      </c>
      <c r="BH184" s="43" t="str">
        <f t="shared" si="58"/>
        <v>Seleccione Categoría</v>
      </c>
      <c r="BI184" s="43"/>
      <c r="BJ184" s="6" t="str">
        <f t="shared" si="59"/>
        <v/>
      </c>
    </row>
    <row r="185" spans="1:62" ht="30" x14ac:dyDescent="0.25">
      <c r="A185" s="13" t="s">
        <v>61</v>
      </c>
      <c r="B185" s="15" t="s">
        <v>62</v>
      </c>
      <c r="C185" s="9" t="s">
        <v>63</v>
      </c>
      <c r="D185" s="10" t="str">
        <f t="shared" si="60"/>
        <v>XX</v>
      </c>
      <c r="E185" s="13"/>
      <c r="F185" s="22" t="s">
        <v>64</v>
      </c>
      <c r="G185" s="24">
        <f>IFERROR(VLOOKUP('ENUMERACION DE ALOJAMIENTOS'!F185,Datos!$A$1:$B$47,2,FALSE),"")</f>
        <v>0</v>
      </c>
      <c r="H185" s="22"/>
      <c r="I185" s="26" t="str">
        <f>IFERROR(VLOOKUP('ENUMERACION DE ALOJAMIENTOS'!H185,Datos!$D$2:$F$1070,3,FALSE),"")</f>
        <v/>
      </c>
      <c r="J185" s="13"/>
      <c r="K185" s="14"/>
      <c r="L185" s="14"/>
      <c r="M185" s="14"/>
      <c r="N185" s="14"/>
      <c r="O185" s="14"/>
      <c r="P185" s="14"/>
      <c r="Q185" s="14"/>
      <c r="R185" s="28" t="str">
        <f t="shared" si="42"/>
        <v/>
      </c>
      <c r="S185" s="28" t="str">
        <f t="shared" si="43"/>
        <v/>
      </c>
      <c r="T185" s="14" t="s">
        <v>4</v>
      </c>
      <c r="U185" s="14"/>
      <c r="V185" s="14"/>
      <c r="W185" s="28" t="e">
        <f>VLOOKUP($W$18,Datos!$K$6:$P$11,MATCH('ENUMERACION DE ALOJAMIENTOS'!B185,Datos!$K$6:$P$6,0),FALSE)</f>
        <v>#N/A</v>
      </c>
      <c r="X185" s="28" t="e">
        <f t="shared" si="44"/>
        <v>#N/A</v>
      </c>
      <c r="Y185" s="28">
        <f t="shared" si="45"/>
        <v>0</v>
      </c>
      <c r="Z185" s="14" t="s">
        <v>61</v>
      </c>
      <c r="AA185" s="28" t="e">
        <f>VLOOKUP(Z185,Datos!$K$6:$P$9,MATCH('ENUMERACION DE ALOJAMIENTOS'!$B185,Datos!$K$6:$P$6,0),FALSE)</f>
        <v>#N/A</v>
      </c>
      <c r="AB185" s="28" t="e">
        <f t="shared" si="46"/>
        <v>#N/A</v>
      </c>
      <c r="AC185" s="14"/>
      <c r="AD185" s="14" t="s">
        <v>61</v>
      </c>
      <c r="AE185" s="28" t="e">
        <f>IF(AND(AD185="DOBLE",Z185="DOBLE",B185="2 LLAVES"),8,VLOOKUP(AD185,Datos!$K$6:$P$9,MATCH('ENUMERACION DE ALOJAMIENTOS'!$B185,Datos!$K$6:$P$6,0),FALSE))</f>
        <v>#N/A</v>
      </c>
      <c r="AF185" s="28" t="e">
        <f t="shared" si="47"/>
        <v>#N/A</v>
      </c>
      <c r="AG185" s="14"/>
      <c r="AH185" s="14" t="s">
        <v>61</v>
      </c>
      <c r="AI185" s="28" t="e">
        <f>IF(AND(COUNTIF(Z185:AD185,"DOBLE")&gt;=1,AH185="DOBLE",$B$20="2 LLAVES"),8,VLOOKUP(AH185,Datos!$K$6:$P$9,MATCH('ENUMERACION DE ALOJAMIENTOS'!$B185,Datos!$K$6:$P$6,0),FALSE))</f>
        <v>#N/A</v>
      </c>
      <c r="AJ185" s="28" t="e">
        <f t="shared" si="48"/>
        <v>#N/A</v>
      </c>
      <c r="AK185" s="14"/>
      <c r="AL185" s="14" t="s">
        <v>61</v>
      </c>
      <c r="AM185" s="28" t="e">
        <f>IF(AND(COUNTIF(Z185:AH185,"DOBLE")&gt;=1,AL185="DOBLE",$B$20="2 LLAVES"),8,VLOOKUP(AL185,Datos!$K$6:$P$9,MATCH('ENUMERACION DE ALOJAMIENTOS'!$B185,Datos!$K$6:$P$6,0),FALSE))</f>
        <v>#N/A</v>
      </c>
      <c r="AN185" s="28" t="e">
        <f t="shared" si="49"/>
        <v>#N/A</v>
      </c>
      <c r="AO185" s="14"/>
      <c r="AP185" s="14" t="s">
        <v>61</v>
      </c>
      <c r="AQ185" s="28" t="e">
        <f>IF(AND(COUNTIF(Z185:AL185,"DOBLE")&gt;=1,AP185="DOBLE",$B$20="2 LLAVES"),8,VLOOKUP(AP185,Datos!$K$6:$P$9,MATCH('ENUMERACION DE ALOJAMIENTOS'!$B185,Datos!$K$6:$P$6,0),FALSE))</f>
        <v>#N/A</v>
      </c>
      <c r="AR185" s="28" t="e">
        <f t="shared" si="50"/>
        <v>#N/A</v>
      </c>
      <c r="AS185" s="14"/>
      <c r="AT185" s="49">
        <f t="shared" si="51"/>
        <v>0</v>
      </c>
      <c r="AU185" s="33">
        <v>0</v>
      </c>
      <c r="AV185" s="28" t="e">
        <f>IF(((VLOOKUP($AV$19,Datos!$K$6:$P$9,MATCH('ENUMERACION DE ALOJAMIENTOS'!$B185,Datos!$K$6:$P$6,0),FALSE))*AT185)&lt;10,10,((VLOOKUP($AV$19,Datos!$K$6:$P$9,MATCH('ENUMERACION DE ALOJAMIENTOS'!$B185,Datos!$K$6:$P$6,0),FALSE))*AT185))</f>
        <v>#N/A</v>
      </c>
      <c r="AW185" s="28" t="e">
        <f>VLOOKUP($AW$19,Datos!$K$6:$P$10,MATCH('ENUMERACION DE ALOJAMIENTOS'!$B185,Datos!$K$6:$P$6,0),FALSE)</f>
        <v>#N/A</v>
      </c>
      <c r="AX185" s="28" t="str">
        <f t="shared" si="52"/>
        <v/>
      </c>
      <c r="AY185" s="28" t="str">
        <f t="shared" si="53"/>
        <v/>
      </c>
      <c r="AZ185" s="28">
        <f t="shared" si="54"/>
        <v>0</v>
      </c>
      <c r="BA185" s="51">
        <f t="shared" si="55"/>
        <v>0</v>
      </c>
      <c r="BB185" s="52" t="s">
        <v>65</v>
      </c>
      <c r="BC185" s="46" t="s">
        <v>4</v>
      </c>
      <c r="BD185" s="47" t="str">
        <f t="shared" si="56"/>
        <v/>
      </c>
      <c r="BE185" s="46" t="s">
        <v>4</v>
      </c>
      <c r="BF185" s="47" t="str">
        <f t="shared" si="57"/>
        <v/>
      </c>
      <c r="BG185" s="46" t="s">
        <v>4</v>
      </c>
      <c r="BH185" s="43" t="str">
        <f t="shared" si="58"/>
        <v>Seleccione Categoría</v>
      </c>
      <c r="BI185" s="43"/>
      <c r="BJ185" s="6" t="str">
        <f t="shared" si="59"/>
        <v/>
      </c>
    </row>
    <row r="186" spans="1:62" ht="30" x14ac:dyDescent="0.25">
      <c r="A186" s="13" t="s">
        <v>61</v>
      </c>
      <c r="B186" s="15" t="s">
        <v>62</v>
      </c>
      <c r="C186" s="9" t="s">
        <v>63</v>
      </c>
      <c r="D186" s="10" t="str">
        <f t="shared" si="60"/>
        <v>XX</v>
      </c>
      <c r="E186" s="13"/>
      <c r="F186" s="22" t="s">
        <v>64</v>
      </c>
      <c r="G186" s="24">
        <f>IFERROR(VLOOKUP('ENUMERACION DE ALOJAMIENTOS'!F186,Datos!$A$1:$B$47,2,FALSE),"")</f>
        <v>0</v>
      </c>
      <c r="H186" s="22"/>
      <c r="I186" s="26" t="str">
        <f>IFERROR(VLOOKUP('ENUMERACION DE ALOJAMIENTOS'!H186,Datos!$D$2:$F$1070,3,FALSE),"")</f>
        <v/>
      </c>
      <c r="J186" s="13"/>
      <c r="K186" s="14"/>
      <c r="L186" s="14"/>
      <c r="M186" s="14"/>
      <c r="N186" s="14"/>
      <c r="O186" s="14"/>
      <c r="P186" s="14"/>
      <c r="Q186" s="14"/>
      <c r="R186" s="28" t="str">
        <f t="shared" si="42"/>
        <v/>
      </c>
      <c r="S186" s="28" t="str">
        <f t="shared" si="43"/>
        <v/>
      </c>
      <c r="T186" s="14" t="s">
        <v>4</v>
      </c>
      <c r="U186" s="14"/>
      <c r="V186" s="14"/>
      <c r="W186" s="28" t="e">
        <f>VLOOKUP($W$18,Datos!$K$6:$P$11,MATCH('ENUMERACION DE ALOJAMIENTOS'!B186,Datos!$K$6:$P$6,0),FALSE)</f>
        <v>#N/A</v>
      </c>
      <c r="X186" s="28" t="e">
        <f t="shared" si="44"/>
        <v>#N/A</v>
      </c>
      <c r="Y186" s="28">
        <f t="shared" si="45"/>
        <v>0</v>
      </c>
      <c r="Z186" s="14" t="s">
        <v>61</v>
      </c>
      <c r="AA186" s="28" t="e">
        <f>VLOOKUP(Z186,Datos!$K$6:$P$9,MATCH('ENUMERACION DE ALOJAMIENTOS'!$B186,Datos!$K$6:$P$6,0),FALSE)</f>
        <v>#N/A</v>
      </c>
      <c r="AB186" s="28" t="e">
        <f t="shared" si="46"/>
        <v>#N/A</v>
      </c>
      <c r="AC186" s="14"/>
      <c r="AD186" s="14" t="s">
        <v>61</v>
      </c>
      <c r="AE186" s="28" t="e">
        <f>IF(AND(AD186="DOBLE",Z186="DOBLE",B186="2 LLAVES"),8,VLOOKUP(AD186,Datos!$K$6:$P$9,MATCH('ENUMERACION DE ALOJAMIENTOS'!$B186,Datos!$K$6:$P$6,0),FALSE))</f>
        <v>#N/A</v>
      </c>
      <c r="AF186" s="28" t="e">
        <f t="shared" si="47"/>
        <v>#N/A</v>
      </c>
      <c r="AG186" s="14"/>
      <c r="AH186" s="14" t="s">
        <v>61</v>
      </c>
      <c r="AI186" s="28" t="e">
        <f>IF(AND(COUNTIF(Z186:AD186,"DOBLE")&gt;=1,AH186="DOBLE",$B$20="2 LLAVES"),8,VLOOKUP(AH186,Datos!$K$6:$P$9,MATCH('ENUMERACION DE ALOJAMIENTOS'!$B186,Datos!$K$6:$P$6,0),FALSE))</f>
        <v>#N/A</v>
      </c>
      <c r="AJ186" s="28" t="e">
        <f t="shared" si="48"/>
        <v>#N/A</v>
      </c>
      <c r="AK186" s="14"/>
      <c r="AL186" s="14" t="s">
        <v>61</v>
      </c>
      <c r="AM186" s="28" t="e">
        <f>IF(AND(COUNTIF(Z186:AH186,"DOBLE")&gt;=1,AL186="DOBLE",$B$20="2 LLAVES"),8,VLOOKUP(AL186,Datos!$K$6:$P$9,MATCH('ENUMERACION DE ALOJAMIENTOS'!$B186,Datos!$K$6:$P$6,0),FALSE))</f>
        <v>#N/A</v>
      </c>
      <c r="AN186" s="28" t="e">
        <f t="shared" si="49"/>
        <v>#N/A</v>
      </c>
      <c r="AO186" s="14"/>
      <c r="AP186" s="14" t="s">
        <v>61</v>
      </c>
      <c r="AQ186" s="28" t="e">
        <f>IF(AND(COUNTIF(Z186:AL186,"DOBLE")&gt;=1,AP186="DOBLE",$B$20="2 LLAVES"),8,VLOOKUP(AP186,Datos!$K$6:$P$9,MATCH('ENUMERACION DE ALOJAMIENTOS'!$B186,Datos!$K$6:$P$6,0),FALSE))</f>
        <v>#N/A</v>
      </c>
      <c r="AR186" s="28" t="e">
        <f t="shared" si="50"/>
        <v>#N/A</v>
      </c>
      <c r="AS186" s="14"/>
      <c r="AT186" s="49">
        <f t="shared" si="51"/>
        <v>0</v>
      </c>
      <c r="AU186" s="33">
        <v>0</v>
      </c>
      <c r="AV186" s="28" t="e">
        <f>IF(((VLOOKUP($AV$19,Datos!$K$6:$P$9,MATCH('ENUMERACION DE ALOJAMIENTOS'!$B186,Datos!$K$6:$P$6,0),FALSE))*AT186)&lt;10,10,((VLOOKUP($AV$19,Datos!$K$6:$P$9,MATCH('ENUMERACION DE ALOJAMIENTOS'!$B186,Datos!$K$6:$P$6,0),FALSE))*AT186))</f>
        <v>#N/A</v>
      </c>
      <c r="AW186" s="28" t="e">
        <f>VLOOKUP($AW$19,Datos!$K$6:$P$10,MATCH('ENUMERACION DE ALOJAMIENTOS'!$B186,Datos!$K$6:$P$6,0),FALSE)</f>
        <v>#N/A</v>
      </c>
      <c r="AX186" s="28" t="str">
        <f t="shared" si="52"/>
        <v/>
      </c>
      <c r="AY186" s="28" t="str">
        <f t="shared" si="53"/>
        <v/>
      </c>
      <c r="AZ186" s="28">
        <f t="shared" si="54"/>
        <v>0</v>
      </c>
      <c r="BA186" s="51">
        <f t="shared" si="55"/>
        <v>0</v>
      </c>
      <c r="BB186" s="52" t="s">
        <v>65</v>
      </c>
      <c r="BC186" s="46" t="s">
        <v>4</v>
      </c>
      <c r="BD186" s="47" t="str">
        <f t="shared" si="56"/>
        <v/>
      </c>
      <c r="BE186" s="46" t="s">
        <v>4</v>
      </c>
      <c r="BF186" s="47" t="str">
        <f t="shared" si="57"/>
        <v/>
      </c>
      <c r="BG186" s="46" t="s">
        <v>4</v>
      </c>
      <c r="BH186" s="43" t="str">
        <f t="shared" si="58"/>
        <v>Seleccione Categoría</v>
      </c>
      <c r="BI186" s="43"/>
      <c r="BJ186" s="6" t="str">
        <f t="shared" si="59"/>
        <v/>
      </c>
    </row>
    <row r="187" spans="1:62" ht="30" x14ac:dyDescent="0.25">
      <c r="A187" s="13" t="s">
        <v>61</v>
      </c>
      <c r="B187" s="15" t="s">
        <v>62</v>
      </c>
      <c r="C187" s="9" t="s">
        <v>63</v>
      </c>
      <c r="D187" s="10" t="str">
        <f t="shared" si="60"/>
        <v>XX</v>
      </c>
      <c r="E187" s="13"/>
      <c r="F187" s="22" t="s">
        <v>64</v>
      </c>
      <c r="G187" s="24">
        <f>IFERROR(VLOOKUP('ENUMERACION DE ALOJAMIENTOS'!F187,Datos!$A$1:$B$47,2,FALSE),"")</f>
        <v>0</v>
      </c>
      <c r="H187" s="22"/>
      <c r="I187" s="26" t="str">
        <f>IFERROR(VLOOKUP('ENUMERACION DE ALOJAMIENTOS'!H187,Datos!$D$2:$F$1070,3,FALSE),"")</f>
        <v/>
      </c>
      <c r="J187" s="13"/>
      <c r="K187" s="14"/>
      <c r="L187" s="14"/>
      <c r="M187" s="14"/>
      <c r="N187" s="14"/>
      <c r="O187" s="14"/>
      <c r="P187" s="14"/>
      <c r="Q187" s="14"/>
      <c r="R187" s="28" t="str">
        <f t="shared" si="42"/>
        <v/>
      </c>
      <c r="S187" s="28" t="str">
        <f t="shared" si="43"/>
        <v/>
      </c>
      <c r="T187" s="14" t="s">
        <v>4</v>
      </c>
      <c r="U187" s="14"/>
      <c r="V187" s="14"/>
      <c r="W187" s="28" t="e">
        <f>VLOOKUP($W$18,Datos!$K$6:$P$11,MATCH('ENUMERACION DE ALOJAMIENTOS'!B187,Datos!$K$6:$P$6,0),FALSE)</f>
        <v>#N/A</v>
      </c>
      <c r="X187" s="28" t="e">
        <f t="shared" si="44"/>
        <v>#N/A</v>
      </c>
      <c r="Y187" s="28">
        <f t="shared" si="45"/>
        <v>0</v>
      </c>
      <c r="Z187" s="14" t="s">
        <v>61</v>
      </c>
      <c r="AA187" s="28" t="e">
        <f>VLOOKUP(Z187,Datos!$K$6:$P$9,MATCH('ENUMERACION DE ALOJAMIENTOS'!$B187,Datos!$K$6:$P$6,0),FALSE)</f>
        <v>#N/A</v>
      </c>
      <c r="AB187" s="28" t="e">
        <f t="shared" si="46"/>
        <v>#N/A</v>
      </c>
      <c r="AC187" s="14"/>
      <c r="AD187" s="14" t="s">
        <v>61</v>
      </c>
      <c r="AE187" s="28" t="e">
        <f>IF(AND(AD187="DOBLE",Z187="DOBLE",B187="2 LLAVES"),8,VLOOKUP(AD187,Datos!$K$6:$P$9,MATCH('ENUMERACION DE ALOJAMIENTOS'!$B187,Datos!$K$6:$P$6,0),FALSE))</f>
        <v>#N/A</v>
      </c>
      <c r="AF187" s="28" t="e">
        <f t="shared" si="47"/>
        <v>#N/A</v>
      </c>
      <c r="AG187" s="14"/>
      <c r="AH187" s="14" t="s">
        <v>61</v>
      </c>
      <c r="AI187" s="28" t="e">
        <f>IF(AND(COUNTIF(Z187:AD187,"DOBLE")&gt;=1,AH187="DOBLE",$B$20="2 LLAVES"),8,VLOOKUP(AH187,Datos!$K$6:$P$9,MATCH('ENUMERACION DE ALOJAMIENTOS'!$B187,Datos!$K$6:$P$6,0),FALSE))</f>
        <v>#N/A</v>
      </c>
      <c r="AJ187" s="28" t="e">
        <f t="shared" si="48"/>
        <v>#N/A</v>
      </c>
      <c r="AK187" s="14"/>
      <c r="AL187" s="14" t="s">
        <v>61</v>
      </c>
      <c r="AM187" s="28" t="e">
        <f>IF(AND(COUNTIF(Z187:AH187,"DOBLE")&gt;=1,AL187="DOBLE",$B$20="2 LLAVES"),8,VLOOKUP(AL187,Datos!$K$6:$P$9,MATCH('ENUMERACION DE ALOJAMIENTOS'!$B187,Datos!$K$6:$P$6,0),FALSE))</f>
        <v>#N/A</v>
      </c>
      <c r="AN187" s="28" t="e">
        <f t="shared" si="49"/>
        <v>#N/A</v>
      </c>
      <c r="AO187" s="14"/>
      <c r="AP187" s="14" t="s">
        <v>61</v>
      </c>
      <c r="AQ187" s="28" t="e">
        <f>IF(AND(COUNTIF(Z187:AL187,"DOBLE")&gt;=1,AP187="DOBLE",$B$20="2 LLAVES"),8,VLOOKUP(AP187,Datos!$K$6:$P$9,MATCH('ENUMERACION DE ALOJAMIENTOS'!$B187,Datos!$K$6:$P$6,0),FALSE))</f>
        <v>#N/A</v>
      </c>
      <c r="AR187" s="28" t="e">
        <f t="shared" si="50"/>
        <v>#N/A</v>
      </c>
      <c r="AS187" s="14"/>
      <c r="AT187" s="49">
        <f t="shared" si="51"/>
        <v>0</v>
      </c>
      <c r="AU187" s="33">
        <v>0</v>
      </c>
      <c r="AV187" s="28" t="e">
        <f>IF(((VLOOKUP($AV$19,Datos!$K$6:$P$9,MATCH('ENUMERACION DE ALOJAMIENTOS'!$B187,Datos!$K$6:$P$6,0),FALSE))*AT187)&lt;10,10,((VLOOKUP($AV$19,Datos!$K$6:$P$9,MATCH('ENUMERACION DE ALOJAMIENTOS'!$B187,Datos!$K$6:$P$6,0),FALSE))*AT187))</f>
        <v>#N/A</v>
      </c>
      <c r="AW187" s="28" t="e">
        <f>VLOOKUP($AW$19,Datos!$K$6:$P$10,MATCH('ENUMERACION DE ALOJAMIENTOS'!$B187,Datos!$K$6:$P$6,0),FALSE)</f>
        <v>#N/A</v>
      </c>
      <c r="AX187" s="28" t="str">
        <f t="shared" si="52"/>
        <v/>
      </c>
      <c r="AY187" s="28" t="str">
        <f t="shared" si="53"/>
        <v/>
      </c>
      <c r="AZ187" s="28">
        <f t="shared" si="54"/>
        <v>0</v>
      </c>
      <c r="BA187" s="51">
        <f t="shared" si="55"/>
        <v>0</v>
      </c>
      <c r="BB187" s="52" t="s">
        <v>65</v>
      </c>
      <c r="BC187" s="46" t="s">
        <v>4</v>
      </c>
      <c r="BD187" s="47" t="str">
        <f t="shared" si="56"/>
        <v/>
      </c>
      <c r="BE187" s="46" t="s">
        <v>4</v>
      </c>
      <c r="BF187" s="47" t="str">
        <f t="shared" si="57"/>
        <v/>
      </c>
      <c r="BG187" s="46" t="s">
        <v>4</v>
      </c>
      <c r="BH187" s="43" t="str">
        <f t="shared" si="58"/>
        <v>Seleccione Categoría</v>
      </c>
      <c r="BI187" s="43"/>
      <c r="BJ187" s="6" t="str">
        <f t="shared" si="59"/>
        <v/>
      </c>
    </row>
    <row r="188" spans="1:62" ht="30" x14ac:dyDescent="0.25">
      <c r="A188" s="13" t="s">
        <v>61</v>
      </c>
      <c r="B188" s="15" t="s">
        <v>62</v>
      </c>
      <c r="C188" s="9" t="s">
        <v>63</v>
      </c>
      <c r="D188" s="10" t="str">
        <f t="shared" si="60"/>
        <v>XX</v>
      </c>
      <c r="E188" s="13"/>
      <c r="F188" s="22" t="s">
        <v>64</v>
      </c>
      <c r="G188" s="24">
        <f>IFERROR(VLOOKUP('ENUMERACION DE ALOJAMIENTOS'!F188,Datos!$A$1:$B$47,2,FALSE),"")</f>
        <v>0</v>
      </c>
      <c r="H188" s="22"/>
      <c r="I188" s="26" t="str">
        <f>IFERROR(VLOOKUP('ENUMERACION DE ALOJAMIENTOS'!H188,Datos!$D$2:$F$1070,3,FALSE),"")</f>
        <v/>
      </c>
      <c r="J188" s="13"/>
      <c r="K188" s="14"/>
      <c r="L188" s="14"/>
      <c r="M188" s="14"/>
      <c r="N188" s="14"/>
      <c r="O188" s="14"/>
      <c r="P188" s="14"/>
      <c r="Q188" s="14"/>
      <c r="R188" s="28" t="str">
        <f t="shared" si="42"/>
        <v/>
      </c>
      <c r="S188" s="28" t="str">
        <f t="shared" si="43"/>
        <v/>
      </c>
      <c r="T188" s="14" t="s">
        <v>4</v>
      </c>
      <c r="U188" s="14"/>
      <c r="V188" s="14"/>
      <c r="W188" s="28" t="e">
        <f>VLOOKUP($W$18,Datos!$K$6:$P$11,MATCH('ENUMERACION DE ALOJAMIENTOS'!B188,Datos!$K$6:$P$6,0),FALSE)</f>
        <v>#N/A</v>
      </c>
      <c r="X188" s="28" t="e">
        <f t="shared" si="44"/>
        <v>#N/A</v>
      </c>
      <c r="Y188" s="28">
        <f t="shared" si="45"/>
        <v>0</v>
      </c>
      <c r="Z188" s="14" t="s">
        <v>61</v>
      </c>
      <c r="AA188" s="28" t="e">
        <f>VLOOKUP(Z188,Datos!$K$6:$P$9,MATCH('ENUMERACION DE ALOJAMIENTOS'!$B188,Datos!$K$6:$P$6,0),FALSE)</f>
        <v>#N/A</v>
      </c>
      <c r="AB188" s="28" t="e">
        <f t="shared" si="46"/>
        <v>#N/A</v>
      </c>
      <c r="AC188" s="14"/>
      <c r="AD188" s="14" t="s">
        <v>61</v>
      </c>
      <c r="AE188" s="28" t="e">
        <f>IF(AND(AD188="DOBLE",Z188="DOBLE",B188="2 LLAVES"),8,VLOOKUP(AD188,Datos!$K$6:$P$9,MATCH('ENUMERACION DE ALOJAMIENTOS'!$B188,Datos!$K$6:$P$6,0),FALSE))</f>
        <v>#N/A</v>
      </c>
      <c r="AF188" s="28" t="e">
        <f t="shared" si="47"/>
        <v>#N/A</v>
      </c>
      <c r="AG188" s="14"/>
      <c r="AH188" s="14" t="s">
        <v>61</v>
      </c>
      <c r="AI188" s="28" t="e">
        <f>IF(AND(COUNTIF(Z188:AD188,"DOBLE")&gt;=1,AH188="DOBLE",$B$20="2 LLAVES"),8,VLOOKUP(AH188,Datos!$K$6:$P$9,MATCH('ENUMERACION DE ALOJAMIENTOS'!$B188,Datos!$K$6:$P$6,0),FALSE))</f>
        <v>#N/A</v>
      </c>
      <c r="AJ188" s="28" t="e">
        <f t="shared" si="48"/>
        <v>#N/A</v>
      </c>
      <c r="AK188" s="14"/>
      <c r="AL188" s="14" t="s">
        <v>61</v>
      </c>
      <c r="AM188" s="28" t="e">
        <f>IF(AND(COUNTIF(Z188:AH188,"DOBLE")&gt;=1,AL188="DOBLE",$B$20="2 LLAVES"),8,VLOOKUP(AL188,Datos!$K$6:$P$9,MATCH('ENUMERACION DE ALOJAMIENTOS'!$B188,Datos!$K$6:$P$6,0),FALSE))</f>
        <v>#N/A</v>
      </c>
      <c r="AN188" s="28" t="e">
        <f t="shared" si="49"/>
        <v>#N/A</v>
      </c>
      <c r="AO188" s="14"/>
      <c r="AP188" s="14" t="s">
        <v>61</v>
      </c>
      <c r="AQ188" s="28" t="e">
        <f>IF(AND(COUNTIF(Z188:AL188,"DOBLE")&gt;=1,AP188="DOBLE",$B$20="2 LLAVES"),8,VLOOKUP(AP188,Datos!$K$6:$P$9,MATCH('ENUMERACION DE ALOJAMIENTOS'!$B188,Datos!$K$6:$P$6,0),FALSE))</f>
        <v>#N/A</v>
      </c>
      <c r="AR188" s="28" t="e">
        <f t="shared" si="50"/>
        <v>#N/A</v>
      </c>
      <c r="AS188" s="14"/>
      <c r="AT188" s="49">
        <f t="shared" si="51"/>
        <v>0</v>
      </c>
      <c r="AU188" s="33">
        <v>0</v>
      </c>
      <c r="AV188" s="28" t="e">
        <f>IF(((VLOOKUP($AV$19,Datos!$K$6:$P$9,MATCH('ENUMERACION DE ALOJAMIENTOS'!$B188,Datos!$K$6:$P$6,0),FALSE))*AT188)&lt;10,10,((VLOOKUP($AV$19,Datos!$K$6:$P$9,MATCH('ENUMERACION DE ALOJAMIENTOS'!$B188,Datos!$K$6:$P$6,0),FALSE))*AT188))</f>
        <v>#N/A</v>
      </c>
      <c r="AW188" s="28" t="e">
        <f>VLOOKUP($AW$19,Datos!$K$6:$P$10,MATCH('ENUMERACION DE ALOJAMIENTOS'!$B188,Datos!$K$6:$P$6,0),FALSE)</f>
        <v>#N/A</v>
      </c>
      <c r="AX188" s="28" t="str">
        <f t="shared" si="52"/>
        <v/>
      </c>
      <c r="AY188" s="28" t="str">
        <f t="shared" si="53"/>
        <v/>
      </c>
      <c r="AZ188" s="28">
        <f t="shared" si="54"/>
        <v>0</v>
      </c>
      <c r="BA188" s="51">
        <f t="shared" si="55"/>
        <v>0</v>
      </c>
      <c r="BB188" s="52" t="s">
        <v>65</v>
      </c>
      <c r="BC188" s="46" t="s">
        <v>4</v>
      </c>
      <c r="BD188" s="47" t="str">
        <f t="shared" si="56"/>
        <v/>
      </c>
      <c r="BE188" s="46" t="s">
        <v>4</v>
      </c>
      <c r="BF188" s="47" t="str">
        <f t="shared" si="57"/>
        <v/>
      </c>
      <c r="BG188" s="46" t="s">
        <v>4</v>
      </c>
      <c r="BH188" s="43" t="str">
        <f t="shared" si="58"/>
        <v>Seleccione Categoría</v>
      </c>
      <c r="BI188" s="43"/>
      <c r="BJ188" s="6" t="str">
        <f t="shared" si="59"/>
        <v/>
      </c>
    </row>
    <row r="189" spans="1:62" ht="30" x14ac:dyDescent="0.25">
      <c r="A189" s="13" t="s">
        <v>61</v>
      </c>
      <c r="B189" s="15" t="s">
        <v>62</v>
      </c>
      <c r="C189" s="9" t="s">
        <v>63</v>
      </c>
      <c r="D189" s="10" t="str">
        <f t="shared" si="60"/>
        <v>XX</v>
      </c>
      <c r="E189" s="13"/>
      <c r="F189" s="22" t="s">
        <v>64</v>
      </c>
      <c r="G189" s="24">
        <f>IFERROR(VLOOKUP('ENUMERACION DE ALOJAMIENTOS'!F189,Datos!$A$1:$B$47,2,FALSE),"")</f>
        <v>0</v>
      </c>
      <c r="H189" s="22"/>
      <c r="I189" s="26" t="str">
        <f>IFERROR(VLOOKUP('ENUMERACION DE ALOJAMIENTOS'!H189,Datos!$D$2:$F$1070,3,FALSE),"")</f>
        <v/>
      </c>
      <c r="J189" s="13"/>
      <c r="K189" s="14"/>
      <c r="L189" s="14"/>
      <c r="M189" s="14"/>
      <c r="N189" s="14"/>
      <c r="O189" s="14"/>
      <c r="P189" s="14"/>
      <c r="Q189" s="14"/>
      <c r="R189" s="28" t="str">
        <f t="shared" si="42"/>
        <v/>
      </c>
      <c r="S189" s="28" t="str">
        <f t="shared" si="43"/>
        <v/>
      </c>
      <c r="T189" s="14" t="s">
        <v>4</v>
      </c>
      <c r="U189" s="14"/>
      <c r="V189" s="14"/>
      <c r="W189" s="28" t="e">
        <f>VLOOKUP($W$18,Datos!$K$6:$P$11,MATCH('ENUMERACION DE ALOJAMIENTOS'!B189,Datos!$K$6:$P$6,0),FALSE)</f>
        <v>#N/A</v>
      </c>
      <c r="X189" s="28" t="e">
        <f t="shared" si="44"/>
        <v>#N/A</v>
      </c>
      <c r="Y189" s="28">
        <f t="shared" si="45"/>
        <v>0</v>
      </c>
      <c r="Z189" s="14" t="s">
        <v>61</v>
      </c>
      <c r="AA189" s="28" t="e">
        <f>VLOOKUP(Z189,Datos!$K$6:$P$9,MATCH('ENUMERACION DE ALOJAMIENTOS'!$B189,Datos!$K$6:$P$6,0),FALSE)</f>
        <v>#N/A</v>
      </c>
      <c r="AB189" s="28" t="e">
        <f t="shared" si="46"/>
        <v>#N/A</v>
      </c>
      <c r="AC189" s="14"/>
      <c r="AD189" s="14" t="s">
        <v>61</v>
      </c>
      <c r="AE189" s="28" t="e">
        <f>IF(AND(AD189="DOBLE",Z189="DOBLE",B189="2 LLAVES"),8,VLOOKUP(AD189,Datos!$K$6:$P$9,MATCH('ENUMERACION DE ALOJAMIENTOS'!$B189,Datos!$K$6:$P$6,0),FALSE))</f>
        <v>#N/A</v>
      </c>
      <c r="AF189" s="28" t="e">
        <f t="shared" si="47"/>
        <v>#N/A</v>
      </c>
      <c r="AG189" s="14"/>
      <c r="AH189" s="14" t="s">
        <v>61</v>
      </c>
      <c r="AI189" s="28" t="e">
        <f>IF(AND(COUNTIF(Z189:AD189,"DOBLE")&gt;=1,AH189="DOBLE",$B$20="2 LLAVES"),8,VLOOKUP(AH189,Datos!$K$6:$P$9,MATCH('ENUMERACION DE ALOJAMIENTOS'!$B189,Datos!$K$6:$P$6,0),FALSE))</f>
        <v>#N/A</v>
      </c>
      <c r="AJ189" s="28" t="e">
        <f t="shared" si="48"/>
        <v>#N/A</v>
      </c>
      <c r="AK189" s="14"/>
      <c r="AL189" s="14" t="s">
        <v>61</v>
      </c>
      <c r="AM189" s="28" t="e">
        <f>IF(AND(COUNTIF(Z189:AH189,"DOBLE")&gt;=1,AL189="DOBLE",$B$20="2 LLAVES"),8,VLOOKUP(AL189,Datos!$K$6:$P$9,MATCH('ENUMERACION DE ALOJAMIENTOS'!$B189,Datos!$K$6:$P$6,0),FALSE))</f>
        <v>#N/A</v>
      </c>
      <c r="AN189" s="28" t="e">
        <f t="shared" si="49"/>
        <v>#N/A</v>
      </c>
      <c r="AO189" s="14"/>
      <c r="AP189" s="14" t="s">
        <v>61</v>
      </c>
      <c r="AQ189" s="28" t="e">
        <f>IF(AND(COUNTIF(Z189:AL189,"DOBLE")&gt;=1,AP189="DOBLE",$B$20="2 LLAVES"),8,VLOOKUP(AP189,Datos!$K$6:$P$9,MATCH('ENUMERACION DE ALOJAMIENTOS'!$B189,Datos!$K$6:$P$6,0),FALSE))</f>
        <v>#N/A</v>
      </c>
      <c r="AR189" s="28" t="e">
        <f t="shared" si="50"/>
        <v>#N/A</v>
      </c>
      <c r="AS189" s="14"/>
      <c r="AT189" s="49">
        <f t="shared" si="51"/>
        <v>0</v>
      </c>
      <c r="AU189" s="33">
        <v>0</v>
      </c>
      <c r="AV189" s="28" t="e">
        <f>IF(((VLOOKUP($AV$19,Datos!$K$6:$P$9,MATCH('ENUMERACION DE ALOJAMIENTOS'!$B189,Datos!$K$6:$P$6,0),FALSE))*AT189)&lt;10,10,((VLOOKUP($AV$19,Datos!$K$6:$P$9,MATCH('ENUMERACION DE ALOJAMIENTOS'!$B189,Datos!$K$6:$P$6,0),FALSE))*AT189))</f>
        <v>#N/A</v>
      </c>
      <c r="AW189" s="28" t="e">
        <f>VLOOKUP($AW$19,Datos!$K$6:$P$10,MATCH('ENUMERACION DE ALOJAMIENTOS'!$B189,Datos!$K$6:$P$6,0),FALSE)</f>
        <v>#N/A</v>
      </c>
      <c r="AX189" s="28" t="str">
        <f t="shared" si="52"/>
        <v/>
      </c>
      <c r="AY189" s="28" t="str">
        <f t="shared" si="53"/>
        <v/>
      </c>
      <c r="AZ189" s="28">
        <f t="shared" si="54"/>
        <v>0</v>
      </c>
      <c r="BA189" s="51">
        <f t="shared" si="55"/>
        <v>0</v>
      </c>
      <c r="BB189" s="52" t="s">
        <v>65</v>
      </c>
      <c r="BC189" s="46" t="s">
        <v>4</v>
      </c>
      <c r="BD189" s="47" t="str">
        <f t="shared" si="56"/>
        <v/>
      </c>
      <c r="BE189" s="46" t="s">
        <v>4</v>
      </c>
      <c r="BF189" s="47" t="str">
        <f t="shared" si="57"/>
        <v/>
      </c>
      <c r="BG189" s="46" t="s">
        <v>4</v>
      </c>
      <c r="BH189" s="43" t="str">
        <f t="shared" si="58"/>
        <v>Seleccione Categoría</v>
      </c>
      <c r="BI189" s="43"/>
      <c r="BJ189" s="6" t="str">
        <f t="shared" si="59"/>
        <v/>
      </c>
    </row>
    <row r="190" spans="1:62" ht="30" x14ac:dyDescent="0.25">
      <c r="A190" s="13" t="s">
        <v>61</v>
      </c>
      <c r="B190" s="15" t="s">
        <v>62</v>
      </c>
      <c r="C190" s="9" t="s">
        <v>63</v>
      </c>
      <c r="D190" s="10" t="str">
        <f t="shared" si="60"/>
        <v>XX</v>
      </c>
      <c r="E190" s="13"/>
      <c r="F190" s="22" t="s">
        <v>64</v>
      </c>
      <c r="G190" s="24">
        <f>IFERROR(VLOOKUP('ENUMERACION DE ALOJAMIENTOS'!F190,Datos!$A$1:$B$47,2,FALSE),"")</f>
        <v>0</v>
      </c>
      <c r="H190" s="22"/>
      <c r="I190" s="26" t="str">
        <f>IFERROR(VLOOKUP('ENUMERACION DE ALOJAMIENTOS'!H190,Datos!$D$2:$F$1070,3,FALSE),"")</f>
        <v/>
      </c>
      <c r="J190" s="13"/>
      <c r="K190" s="14"/>
      <c r="L190" s="14"/>
      <c r="M190" s="14"/>
      <c r="N190" s="14"/>
      <c r="O190" s="14"/>
      <c r="P190" s="14"/>
      <c r="Q190" s="14"/>
      <c r="R190" s="28" t="str">
        <f t="shared" si="42"/>
        <v/>
      </c>
      <c r="S190" s="28" t="str">
        <f t="shared" si="43"/>
        <v/>
      </c>
      <c r="T190" s="14" t="s">
        <v>4</v>
      </c>
      <c r="U190" s="14"/>
      <c r="V190" s="14"/>
      <c r="W190" s="28" t="e">
        <f>VLOOKUP($W$18,Datos!$K$6:$P$11,MATCH('ENUMERACION DE ALOJAMIENTOS'!B190,Datos!$K$6:$P$6,0),FALSE)</f>
        <v>#N/A</v>
      </c>
      <c r="X190" s="28" t="e">
        <f t="shared" si="44"/>
        <v>#N/A</v>
      </c>
      <c r="Y190" s="28">
        <f t="shared" si="45"/>
        <v>0</v>
      </c>
      <c r="Z190" s="14" t="s">
        <v>61</v>
      </c>
      <c r="AA190" s="28" t="e">
        <f>VLOOKUP(Z190,Datos!$K$6:$P$9,MATCH('ENUMERACION DE ALOJAMIENTOS'!$B190,Datos!$K$6:$P$6,0),FALSE)</f>
        <v>#N/A</v>
      </c>
      <c r="AB190" s="28" t="e">
        <f t="shared" si="46"/>
        <v>#N/A</v>
      </c>
      <c r="AC190" s="14"/>
      <c r="AD190" s="14" t="s">
        <v>61</v>
      </c>
      <c r="AE190" s="28" t="e">
        <f>IF(AND(AD190="DOBLE",Z190="DOBLE",B190="2 LLAVES"),8,VLOOKUP(AD190,Datos!$K$6:$P$9,MATCH('ENUMERACION DE ALOJAMIENTOS'!$B190,Datos!$K$6:$P$6,0),FALSE))</f>
        <v>#N/A</v>
      </c>
      <c r="AF190" s="28" t="e">
        <f t="shared" si="47"/>
        <v>#N/A</v>
      </c>
      <c r="AG190" s="14"/>
      <c r="AH190" s="14" t="s">
        <v>61</v>
      </c>
      <c r="AI190" s="28" t="e">
        <f>IF(AND(COUNTIF(Z190:AD190,"DOBLE")&gt;=1,AH190="DOBLE",$B$20="2 LLAVES"),8,VLOOKUP(AH190,Datos!$K$6:$P$9,MATCH('ENUMERACION DE ALOJAMIENTOS'!$B190,Datos!$K$6:$P$6,0),FALSE))</f>
        <v>#N/A</v>
      </c>
      <c r="AJ190" s="28" t="e">
        <f t="shared" si="48"/>
        <v>#N/A</v>
      </c>
      <c r="AK190" s="14"/>
      <c r="AL190" s="14" t="s">
        <v>61</v>
      </c>
      <c r="AM190" s="28" t="e">
        <f>IF(AND(COUNTIF(Z190:AH190,"DOBLE")&gt;=1,AL190="DOBLE",$B$20="2 LLAVES"),8,VLOOKUP(AL190,Datos!$K$6:$P$9,MATCH('ENUMERACION DE ALOJAMIENTOS'!$B190,Datos!$K$6:$P$6,0),FALSE))</f>
        <v>#N/A</v>
      </c>
      <c r="AN190" s="28" t="e">
        <f t="shared" si="49"/>
        <v>#N/A</v>
      </c>
      <c r="AO190" s="14"/>
      <c r="AP190" s="14" t="s">
        <v>61</v>
      </c>
      <c r="AQ190" s="28" t="e">
        <f>IF(AND(COUNTIF(Z190:AL190,"DOBLE")&gt;=1,AP190="DOBLE",$B$20="2 LLAVES"),8,VLOOKUP(AP190,Datos!$K$6:$P$9,MATCH('ENUMERACION DE ALOJAMIENTOS'!$B190,Datos!$K$6:$P$6,0),FALSE))</f>
        <v>#N/A</v>
      </c>
      <c r="AR190" s="28" t="e">
        <f t="shared" si="50"/>
        <v>#N/A</v>
      </c>
      <c r="AS190" s="14"/>
      <c r="AT190" s="49">
        <f t="shared" si="51"/>
        <v>0</v>
      </c>
      <c r="AU190" s="33">
        <v>0</v>
      </c>
      <c r="AV190" s="28" t="e">
        <f>IF(((VLOOKUP($AV$19,Datos!$K$6:$P$9,MATCH('ENUMERACION DE ALOJAMIENTOS'!$B190,Datos!$K$6:$P$6,0),FALSE))*AT190)&lt;10,10,((VLOOKUP($AV$19,Datos!$K$6:$P$9,MATCH('ENUMERACION DE ALOJAMIENTOS'!$B190,Datos!$K$6:$P$6,0),FALSE))*AT190))</f>
        <v>#N/A</v>
      </c>
      <c r="AW190" s="28" t="e">
        <f>VLOOKUP($AW$19,Datos!$K$6:$P$10,MATCH('ENUMERACION DE ALOJAMIENTOS'!$B190,Datos!$K$6:$P$6,0),FALSE)</f>
        <v>#N/A</v>
      </c>
      <c r="AX190" s="28" t="str">
        <f t="shared" si="52"/>
        <v/>
      </c>
      <c r="AY190" s="28" t="str">
        <f t="shared" si="53"/>
        <v/>
      </c>
      <c r="AZ190" s="28">
        <f t="shared" si="54"/>
        <v>0</v>
      </c>
      <c r="BA190" s="51">
        <f t="shared" si="55"/>
        <v>0</v>
      </c>
      <c r="BB190" s="52" t="s">
        <v>65</v>
      </c>
      <c r="BC190" s="46" t="s">
        <v>4</v>
      </c>
      <c r="BD190" s="47" t="str">
        <f t="shared" si="56"/>
        <v/>
      </c>
      <c r="BE190" s="46" t="s">
        <v>4</v>
      </c>
      <c r="BF190" s="47" t="str">
        <f t="shared" si="57"/>
        <v/>
      </c>
      <c r="BG190" s="46" t="s">
        <v>4</v>
      </c>
      <c r="BH190" s="43" t="str">
        <f t="shared" si="58"/>
        <v>Seleccione Categoría</v>
      </c>
      <c r="BI190" s="43"/>
      <c r="BJ190" s="6" t="str">
        <f t="shared" si="59"/>
        <v/>
      </c>
    </row>
    <row r="191" spans="1:62" ht="30" x14ac:dyDescent="0.25">
      <c r="A191" s="13" t="s">
        <v>61</v>
      </c>
      <c r="B191" s="15" t="s">
        <v>62</v>
      </c>
      <c r="C191" s="9" t="s">
        <v>63</v>
      </c>
      <c r="D191" s="10" t="str">
        <f t="shared" si="60"/>
        <v>XX</v>
      </c>
      <c r="E191" s="13"/>
      <c r="F191" s="22" t="s">
        <v>64</v>
      </c>
      <c r="G191" s="24">
        <f>IFERROR(VLOOKUP('ENUMERACION DE ALOJAMIENTOS'!F191,Datos!$A$1:$B$47,2,FALSE),"")</f>
        <v>0</v>
      </c>
      <c r="H191" s="22"/>
      <c r="I191" s="26" t="str">
        <f>IFERROR(VLOOKUP('ENUMERACION DE ALOJAMIENTOS'!H191,Datos!$D$2:$F$1070,3,FALSE),"")</f>
        <v/>
      </c>
      <c r="J191" s="13"/>
      <c r="K191" s="14"/>
      <c r="L191" s="14"/>
      <c r="M191" s="14"/>
      <c r="N191" s="14"/>
      <c r="O191" s="14"/>
      <c r="P191" s="14"/>
      <c r="Q191" s="14"/>
      <c r="R191" s="28" t="str">
        <f t="shared" si="42"/>
        <v/>
      </c>
      <c r="S191" s="28" t="str">
        <f t="shared" si="43"/>
        <v/>
      </c>
      <c r="T191" s="14" t="s">
        <v>4</v>
      </c>
      <c r="U191" s="14"/>
      <c r="V191" s="14"/>
      <c r="W191" s="28" t="e">
        <f>VLOOKUP($W$18,Datos!$K$6:$P$11,MATCH('ENUMERACION DE ALOJAMIENTOS'!B191,Datos!$K$6:$P$6,0),FALSE)</f>
        <v>#N/A</v>
      </c>
      <c r="X191" s="28" t="e">
        <f t="shared" si="44"/>
        <v>#N/A</v>
      </c>
      <c r="Y191" s="28">
        <f t="shared" si="45"/>
        <v>0</v>
      </c>
      <c r="Z191" s="14" t="s">
        <v>61</v>
      </c>
      <c r="AA191" s="28" t="e">
        <f>VLOOKUP(Z191,Datos!$K$6:$P$9,MATCH('ENUMERACION DE ALOJAMIENTOS'!$B191,Datos!$K$6:$P$6,0),FALSE)</f>
        <v>#N/A</v>
      </c>
      <c r="AB191" s="28" t="e">
        <f t="shared" si="46"/>
        <v>#N/A</v>
      </c>
      <c r="AC191" s="14"/>
      <c r="AD191" s="14" t="s">
        <v>61</v>
      </c>
      <c r="AE191" s="28" t="e">
        <f>IF(AND(AD191="DOBLE",Z191="DOBLE",B191="2 LLAVES"),8,VLOOKUP(AD191,Datos!$K$6:$P$9,MATCH('ENUMERACION DE ALOJAMIENTOS'!$B191,Datos!$K$6:$P$6,0),FALSE))</f>
        <v>#N/A</v>
      </c>
      <c r="AF191" s="28" t="e">
        <f t="shared" si="47"/>
        <v>#N/A</v>
      </c>
      <c r="AG191" s="14"/>
      <c r="AH191" s="14" t="s">
        <v>61</v>
      </c>
      <c r="AI191" s="28" t="e">
        <f>IF(AND(COUNTIF(Z191:AD191,"DOBLE")&gt;=1,AH191="DOBLE",$B$20="2 LLAVES"),8,VLOOKUP(AH191,Datos!$K$6:$P$9,MATCH('ENUMERACION DE ALOJAMIENTOS'!$B191,Datos!$K$6:$P$6,0),FALSE))</f>
        <v>#N/A</v>
      </c>
      <c r="AJ191" s="28" t="e">
        <f t="shared" si="48"/>
        <v>#N/A</v>
      </c>
      <c r="AK191" s="14"/>
      <c r="AL191" s="14" t="s">
        <v>61</v>
      </c>
      <c r="AM191" s="28" t="e">
        <f>IF(AND(COUNTIF(Z191:AH191,"DOBLE")&gt;=1,AL191="DOBLE",$B$20="2 LLAVES"),8,VLOOKUP(AL191,Datos!$K$6:$P$9,MATCH('ENUMERACION DE ALOJAMIENTOS'!$B191,Datos!$K$6:$P$6,0),FALSE))</f>
        <v>#N/A</v>
      </c>
      <c r="AN191" s="28" t="e">
        <f t="shared" si="49"/>
        <v>#N/A</v>
      </c>
      <c r="AO191" s="14"/>
      <c r="AP191" s="14" t="s">
        <v>61</v>
      </c>
      <c r="AQ191" s="28" t="e">
        <f>IF(AND(COUNTIF(Z191:AL191,"DOBLE")&gt;=1,AP191="DOBLE",$B$20="2 LLAVES"),8,VLOOKUP(AP191,Datos!$K$6:$P$9,MATCH('ENUMERACION DE ALOJAMIENTOS'!$B191,Datos!$K$6:$P$6,0),FALSE))</f>
        <v>#N/A</v>
      </c>
      <c r="AR191" s="28" t="e">
        <f t="shared" si="50"/>
        <v>#N/A</v>
      </c>
      <c r="AS191" s="14"/>
      <c r="AT191" s="49">
        <f t="shared" si="51"/>
        <v>0</v>
      </c>
      <c r="AU191" s="33">
        <v>0</v>
      </c>
      <c r="AV191" s="28" t="e">
        <f>IF(((VLOOKUP($AV$19,Datos!$K$6:$P$9,MATCH('ENUMERACION DE ALOJAMIENTOS'!$B191,Datos!$K$6:$P$6,0),FALSE))*AT191)&lt;10,10,((VLOOKUP($AV$19,Datos!$K$6:$P$9,MATCH('ENUMERACION DE ALOJAMIENTOS'!$B191,Datos!$K$6:$P$6,0),FALSE))*AT191))</f>
        <v>#N/A</v>
      </c>
      <c r="AW191" s="28" t="e">
        <f>VLOOKUP($AW$19,Datos!$K$6:$P$10,MATCH('ENUMERACION DE ALOJAMIENTOS'!$B191,Datos!$K$6:$P$6,0),FALSE)</f>
        <v>#N/A</v>
      </c>
      <c r="AX191" s="28" t="str">
        <f t="shared" si="52"/>
        <v/>
      </c>
      <c r="AY191" s="28" t="str">
        <f t="shared" si="53"/>
        <v/>
      </c>
      <c r="AZ191" s="28">
        <f t="shared" si="54"/>
        <v>0</v>
      </c>
      <c r="BA191" s="51">
        <f t="shared" si="55"/>
        <v>0</v>
      </c>
      <c r="BB191" s="52" t="s">
        <v>65</v>
      </c>
      <c r="BC191" s="46" t="s">
        <v>4</v>
      </c>
      <c r="BD191" s="47" t="str">
        <f t="shared" si="56"/>
        <v/>
      </c>
      <c r="BE191" s="46" t="s">
        <v>4</v>
      </c>
      <c r="BF191" s="47" t="str">
        <f t="shared" si="57"/>
        <v/>
      </c>
      <c r="BG191" s="46" t="s">
        <v>4</v>
      </c>
      <c r="BH191" s="43" t="str">
        <f t="shared" si="58"/>
        <v>Seleccione Categoría</v>
      </c>
      <c r="BI191" s="43"/>
      <c r="BJ191" s="6" t="str">
        <f t="shared" si="59"/>
        <v/>
      </c>
    </row>
    <row r="192" spans="1:62" ht="30" x14ac:dyDescent="0.25">
      <c r="A192" s="13" t="s">
        <v>61</v>
      </c>
      <c r="B192" s="15" t="s">
        <v>62</v>
      </c>
      <c r="C192" s="9" t="s">
        <v>63</v>
      </c>
      <c r="D192" s="10" t="str">
        <f t="shared" si="60"/>
        <v>XX</v>
      </c>
      <c r="E192" s="13"/>
      <c r="F192" s="22" t="s">
        <v>64</v>
      </c>
      <c r="G192" s="24">
        <f>IFERROR(VLOOKUP('ENUMERACION DE ALOJAMIENTOS'!F192,Datos!$A$1:$B$47,2,FALSE),"")</f>
        <v>0</v>
      </c>
      <c r="H192" s="22"/>
      <c r="I192" s="26" t="str">
        <f>IFERROR(VLOOKUP('ENUMERACION DE ALOJAMIENTOS'!H192,Datos!$D$2:$F$1070,3,FALSE),"")</f>
        <v/>
      </c>
      <c r="J192" s="13"/>
      <c r="K192" s="14"/>
      <c r="L192" s="14"/>
      <c r="M192" s="14"/>
      <c r="N192" s="14"/>
      <c r="O192" s="14"/>
      <c r="P192" s="14"/>
      <c r="Q192" s="14"/>
      <c r="R192" s="28" t="str">
        <f t="shared" si="42"/>
        <v/>
      </c>
      <c r="S192" s="28" t="str">
        <f t="shared" si="43"/>
        <v/>
      </c>
      <c r="T192" s="14" t="s">
        <v>4</v>
      </c>
      <c r="U192" s="14"/>
      <c r="V192" s="14"/>
      <c r="W192" s="28" t="e">
        <f>VLOOKUP($W$18,Datos!$K$6:$P$11,MATCH('ENUMERACION DE ALOJAMIENTOS'!B192,Datos!$K$6:$P$6,0),FALSE)</f>
        <v>#N/A</v>
      </c>
      <c r="X192" s="28" t="e">
        <f t="shared" si="44"/>
        <v>#N/A</v>
      </c>
      <c r="Y192" s="28">
        <f t="shared" si="45"/>
        <v>0</v>
      </c>
      <c r="Z192" s="14" t="s">
        <v>61</v>
      </c>
      <c r="AA192" s="28" t="e">
        <f>VLOOKUP(Z192,Datos!$K$6:$P$9,MATCH('ENUMERACION DE ALOJAMIENTOS'!$B192,Datos!$K$6:$P$6,0),FALSE)</f>
        <v>#N/A</v>
      </c>
      <c r="AB192" s="28" t="e">
        <f t="shared" si="46"/>
        <v>#N/A</v>
      </c>
      <c r="AC192" s="14"/>
      <c r="AD192" s="14" t="s">
        <v>61</v>
      </c>
      <c r="AE192" s="28" t="e">
        <f>IF(AND(AD192="DOBLE",Z192="DOBLE",B192="2 LLAVES"),8,VLOOKUP(AD192,Datos!$K$6:$P$9,MATCH('ENUMERACION DE ALOJAMIENTOS'!$B192,Datos!$K$6:$P$6,0),FALSE))</f>
        <v>#N/A</v>
      </c>
      <c r="AF192" s="28" t="e">
        <f t="shared" si="47"/>
        <v>#N/A</v>
      </c>
      <c r="AG192" s="14"/>
      <c r="AH192" s="14" t="s">
        <v>61</v>
      </c>
      <c r="AI192" s="28" t="e">
        <f>IF(AND(COUNTIF(Z192:AD192,"DOBLE")&gt;=1,AH192="DOBLE",$B$20="2 LLAVES"),8,VLOOKUP(AH192,Datos!$K$6:$P$9,MATCH('ENUMERACION DE ALOJAMIENTOS'!$B192,Datos!$K$6:$P$6,0),FALSE))</f>
        <v>#N/A</v>
      </c>
      <c r="AJ192" s="28" t="e">
        <f t="shared" si="48"/>
        <v>#N/A</v>
      </c>
      <c r="AK192" s="14"/>
      <c r="AL192" s="14" t="s">
        <v>61</v>
      </c>
      <c r="AM192" s="28" t="e">
        <f>IF(AND(COUNTIF(Z192:AH192,"DOBLE")&gt;=1,AL192="DOBLE",$B$20="2 LLAVES"),8,VLOOKUP(AL192,Datos!$K$6:$P$9,MATCH('ENUMERACION DE ALOJAMIENTOS'!$B192,Datos!$K$6:$P$6,0),FALSE))</f>
        <v>#N/A</v>
      </c>
      <c r="AN192" s="28" t="e">
        <f t="shared" si="49"/>
        <v>#N/A</v>
      </c>
      <c r="AO192" s="14"/>
      <c r="AP192" s="14" t="s">
        <v>61</v>
      </c>
      <c r="AQ192" s="28" t="e">
        <f>IF(AND(COUNTIF(Z192:AL192,"DOBLE")&gt;=1,AP192="DOBLE",$B$20="2 LLAVES"),8,VLOOKUP(AP192,Datos!$K$6:$P$9,MATCH('ENUMERACION DE ALOJAMIENTOS'!$B192,Datos!$K$6:$P$6,0),FALSE))</f>
        <v>#N/A</v>
      </c>
      <c r="AR192" s="28" t="e">
        <f t="shared" si="50"/>
        <v>#N/A</v>
      </c>
      <c r="AS192" s="14"/>
      <c r="AT192" s="49">
        <f t="shared" si="51"/>
        <v>0</v>
      </c>
      <c r="AU192" s="33">
        <v>0</v>
      </c>
      <c r="AV192" s="28" t="e">
        <f>IF(((VLOOKUP($AV$19,Datos!$K$6:$P$9,MATCH('ENUMERACION DE ALOJAMIENTOS'!$B192,Datos!$K$6:$P$6,0),FALSE))*AT192)&lt;10,10,((VLOOKUP($AV$19,Datos!$K$6:$P$9,MATCH('ENUMERACION DE ALOJAMIENTOS'!$B192,Datos!$K$6:$P$6,0),FALSE))*AT192))</f>
        <v>#N/A</v>
      </c>
      <c r="AW192" s="28" t="e">
        <f>VLOOKUP($AW$19,Datos!$K$6:$P$10,MATCH('ENUMERACION DE ALOJAMIENTOS'!$B192,Datos!$K$6:$P$6,0),FALSE)</f>
        <v>#N/A</v>
      </c>
      <c r="AX192" s="28" t="str">
        <f t="shared" si="52"/>
        <v/>
      </c>
      <c r="AY192" s="28" t="str">
        <f t="shared" si="53"/>
        <v/>
      </c>
      <c r="AZ192" s="28">
        <f t="shared" si="54"/>
        <v>0</v>
      </c>
      <c r="BA192" s="51">
        <f t="shared" si="55"/>
        <v>0</v>
      </c>
      <c r="BB192" s="52" t="s">
        <v>65</v>
      </c>
      <c r="BC192" s="46" t="s">
        <v>4</v>
      </c>
      <c r="BD192" s="47" t="str">
        <f t="shared" si="56"/>
        <v/>
      </c>
      <c r="BE192" s="46" t="s">
        <v>4</v>
      </c>
      <c r="BF192" s="47" t="str">
        <f t="shared" si="57"/>
        <v/>
      </c>
      <c r="BG192" s="46" t="s">
        <v>4</v>
      </c>
      <c r="BH192" s="43" t="str">
        <f t="shared" si="58"/>
        <v>Seleccione Categoría</v>
      </c>
      <c r="BI192" s="43"/>
      <c r="BJ192" s="6" t="str">
        <f t="shared" si="59"/>
        <v/>
      </c>
    </row>
    <row r="193" spans="1:62" ht="30" x14ac:dyDescent="0.25">
      <c r="A193" s="13" t="s">
        <v>61</v>
      </c>
      <c r="B193" s="15" t="s">
        <v>62</v>
      </c>
      <c r="C193" s="9" t="s">
        <v>63</v>
      </c>
      <c r="D193" s="10" t="str">
        <f t="shared" si="60"/>
        <v>XX</v>
      </c>
      <c r="E193" s="13"/>
      <c r="F193" s="22" t="s">
        <v>64</v>
      </c>
      <c r="G193" s="24">
        <f>IFERROR(VLOOKUP('ENUMERACION DE ALOJAMIENTOS'!F193,Datos!$A$1:$B$47,2,FALSE),"")</f>
        <v>0</v>
      </c>
      <c r="H193" s="22"/>
      <c r="I193" s="26" t="str">
        <f>IFERROR(VLOOKUP('ENUMERACION DE ALOJAMIENTOS'!H193,Datos!$D$2:$F$1070,3,FALSE),"")</f>
        <v/>
      </c>
      <c r="J193" s="13"/>
      <c r="K193" s="14"/>
      <c r="L193" s="14"/>
      <c r="M193" s="14"/>
      <c r="N193" s="14"/>
      <c r="O193" s="14"/>
      <c r="P193" s="14"/>
      <c r="Q193" s="14"/>
      <c r="R193" s="28" t="str">
        <f t="shared" si="42"/>
        <v/>
      </c>
      <c r="S193" s="28" t="str">
        <f t="shared" si="43"/>
        <v/>
      </c>
      <c r="T193" s="14" t="s">
        <v>4</v>
      </c>
      <c r="U193" s="14"/>
      <c r="V193" s="14"/>
      <c r="W193" s="28" t="e">
        <f>VLOOKUP($W$18,Datos!$K$6:$P$11,MATCH('ENUMERACION DE ALOJAMIENTOS'!B193,Datos!$K$6:$P$6,0),FALSE)</f>
        <v>#N/A</v>
      </c>
      <c r="X193" s="28" t="e">
        <f t="shared" si="44"/>
        <v>#N/A</v>
      </c>
      <c r="Y193" s="28">
        <f t="shared" si="45"/>
        <v>0</v>
      </c>
      <c r="Z193" s="14" t="s">
        <v>61</v>
      </c>
      <c r="AA193" s="28" t="e">
        <f>VLOOKUP(Z193,Datos!$K$6:$P$9,MATCH('ENUMERACION DE ALOJAMIENTOS'!$B193,Datos!$K$6:$P$6,0),FALSE)</f>
        <v>#N/A</v>
      </c>
      <c r="AB193" s="28" t="e">
        <f t="shared" si="46"/>
        <v>#N/A</v>
      </c>
      <c r="AC193" s="14"/>
      <c r="AD193" s="14" t="s">
        <v>61</v>
      </c>
      <c r="AE193" s="28" t="e">
        <f>IF(AND(AD193="DOBLE",Z193="DOBLE",B193="2 LLAVES"),8,VLOOKUP(AD193,Datos!$K$6:$P$9,MATCH('ENUMERACION DE ALOJAMIENTOS'!$B193,Datos!$K$6:$P$6,0),FALSE))</f>
        <v>#N/A</v>
      </c>
      <c r="AF193" s="28" t="e">
        <f t="shared" si="47"/>
        <v>#N/A</v>
      </c>
      <c r="AG193" s="14"/>
      <c r="AH193" s="14" t="s">
        <v>61</v>
      </c>
      <c r="AI193" s="28" t="e">
        <f>IF(AND(COUNTIF(Z193:AD193,"DOBLE")&gt;=1,AH193="DOBLE",$B$20="2 LLAVES"),8,VLOOKUP(AH193,Datos!$K$6:$P$9,MATCH('ENUMERACION DE ALOJAMIENTOS'!$B193,Datos!$K$6:$P$6,0),FALSE))</f>
        <v>#N/A</v>
      </c>
      <c r="AJ193" s="28" t="e">
        <f t="shared" si="48"/>
        <v>#N/A</v>
      </c>
      <c r="AK193" s="14"/>
      <c r="AL193" s="14" t="s">
        <v>61</v>
      </c>
      <c r="AM193" s="28" t="e">
        <f>IF(AND(COUNTIF(Z193:AH193,"DOBLE")&gt;=1,AL193="DOBLE",$B$20="2 LLAVES"),8,VLOOKUP(AL193,Datos!$K$6:$P$9,MATCH('ENUMERACION DE ALOJAMIENTOS'!$B193,Datos!$K$6:$P$6,0),FALSE))</f>
        <v>#N/A</v>
      </c>
      <c r="AN193" s="28" t="e">
        <f t="shared" si="49"/>
        <v>#N/A</v>
      </c>
      <c r="AO193" s="14"/>
      <c r="AP193" s="14" t="s">
        <v>61</v>
      </c>
      <c r="AQ193" s="28" t="e">
        <f>IF(AND(COUNTIF(Z193:AL193,"DOBLE")&gt;=1,AP193="DOBLE",$B$20="2 LLAVES"),8,VLOOKUP(AP193,Datos!$K$6:$P$9,MATCH('ENUMERACION DE ALOJAMIENTOS'!$B193,Datos!$K$6:$P$6,0),FALSE))</f>
        <v>#N/A</v>
      </c>
      <c r="AR193" s="28" t="e">
        <f t="shared" si="50"/>
        <v>#N/A</v>
      </c>
      <c r="AS193" s="14"/>
      <c r="AT193" s="49">
        <f t="shared" si="51"/>
        <v>0</v>
      </c>
      <c r="AU193" s="33">
        <v>0</v>
      </c>
      <c r="AV193" s="28" t="e">
        <f>IF(((VLOOKUP($AV$19,Datos!$K$6:$P$9,MATCH('ENUMERACION DE ALOJAMIENTOS'!$B193,Datos!$K$6:$P$6,0),FALSE))*AT193)&lt;10,10,((VLOOKUP($AV$19,Datos!$K$6:$P$9,MATCH('ENUMERACION DE ALOJAMIENTOS'!$B193,Datos!$K$6:$P$6,0),FALSE))*AT193))</f>
        <v>#N/A</v>
      </c>
      <c r="AW193" s="28" t="e">
        <f>VLOOKUP($AW$19,Datos!$K$6:$P$10,MATCH('ENUMERACION DE ALOJAMIENTOS'!$B193,Datos!$K$6:$P$6,0),FALSE)</f>
        <v>#N/A</v>
      </c>
      <c r="AX193" s="28" t="str">
        <f t="shared" si="52"/>
        <v/>
      </c>
      <c r="AY193" s="28" t="str">
        <f t="shared" si="53"/>
        <v/>
      </c>
      <c r="AZ193" s="28">
        <f t="shared" si="54"/>
        <v>0</v>
      </c>
      <c r="BA193" s="51">
        <f t="shared" si="55"/>
        <v>0</v>
      </c>
      <c r="BB193" s="52" t="s">
        <v>65</v>
      </c>
      <c r="BC193" s="46" t="s">
        <v>4</v>
      </c>
      <c r="BD193" s="47" t="str">
        <f t="shared" si="56"/>
        <v/>
      </c>
      <c r="BE193" s="46" t="s">
        <v>4</v>
      </c>
      <c r="BF193" s="47" t="str">
        <f t="shared" si="57"/>
        <v/>
      </c>
      <c r="BG193" s="46" t="s">
        <v>4</v>
      </c>
      <c r="BH193" s="43" t="str">
        <f t="shared" si="58"/>
        <v>Seleccione Categoría</v>
      </c>
      <c r="BI193" s="43"/>
      <c r="BJ193" s="6" t="str">
        <f t="shared" si="59"/>
        <v/>
      </c>
    </row>
    <row r="194" spans="1:62" ht="30" x14ac:dyDescent="0.25">
      <c r="A194" s="13" t="s">
        <v>61</v>
      </c>
      <c r="B194" s="15" t="s">
        <v>62</v>
      </c>
      <c r="C194" s="9" t="s">
        <v>63</v>
      </c>
      <c r="D194" s="10" t="str">
        <f t="shared" si="60"/>
        <v>XX</v>
      </c>
      <c r="E194" s="13"/>
      <c r="F194" s="22" t="s">
        <v>64</v>
      </c>
      <c r="G194" s="24">
        <f>IFERROR(VLOOKUP('ENUMERACION DE ALOJAMIENTOS'!F194,Datos!$A$1:$B$47,2,FALSE),"")</f>
        <v>0</v>
      </c>
      <c r="H194" s="22"/>
      <c r="I194" s="26" t="str">
        <f>IFERROR(VLOOKUP('ENUMERACION DE ALOJAMIENTOS'!H194,Datos!$D$2:$F$1070,3,FALSE),"")</f>
        <v/>
      </c>
      <c r="J194" s="13"/>
      <c r="K194" s="14"/>
      <c r="L194" s="14"/>
      <c r="M194" s="14"/>
      <c r="N194" s="14"/>
      <c r="O194" s="14"/>
      <c r="P194" s="14"/>
      <c r="Q194" s="14"/>
      <c r="R194" s="28" t="str">
        <f t="shared" si="42"/>
        <v/>
      </c>
      <c r="S194" s="28" t="str">
        <f t="shared" si="43"/>
        <v/>
      </c>
      <c r="T194" s="14" t="s">
        <v>4</v>
      </c>
      <c r="U194" s="14"/>
      <c r="V194" s="14"/>
      <c r="W194" s="28" t="e">
        <f>VLOOKUP($W$18,Datos!$K$6:$P$11,MATCH('ENUMERACION DE ALOJAMIENTOS'!B194,Datos!$K$6:$P$6,0),FALSE)</f>
        <v>#N/A</v>
      </c>
      <c r="X194" s="28" t="e">
        <f t="shared" si="44"/>
        <v>#N/A</v>
      </c>
      <c r="Y194" s="28">
        <f t="shared" si="45"/>
        <v>0</v>
      </c>
      <c r="Z194" s="14" t="s">
        <v>61</v>
      </c>
      <c r="AA194" s="28" t="e">
        <f>VLOOKUP(Z194,Datos!$K$6:$P$9,MATCH('ENUMERACION DE ALOJAMIENTOS'!$B194,Datos!$K$6:$P$6,0),FALSE)</f>
        <v>#N/A</v>
      </c>
      <c r="AB194" s="28" t="e">
        <f t="shared" si="46"/>
        <v>#N/A</v>
      </c>
      <c r="AC194" s="14"/>
      <c r="AD194" s="14" t="s">
        <v>61</v>
      </c>
      <c r="AE194" s="28" t="e">
        <f>IF(AND(AD194="DOBLE",Z194="DOBLE",B194="2 LLAVES"),8,VLOOKUP(AD194,Datos!$K$6:$P$9,MATCH('ENUMERACION DE ALOJAMIENTOS'!$B194,Datos!$K$6:$P$6,0),FALSE))</f>
        <v>#N/A</v>
      </c>
      <c r="AF194" s="28" t="e">
        <f t="shared" si="47"/>
        <v>#N/A</v>
      </c>
      <c r="AG194" s="14"/>
      <c r="AH194" s="14" t="s">
        <v>61</v>
      </c>
      <c r="AI194" s="28" t="e">
        <f>IF(AND(COUNTIF(Z194:AD194,"DOBLE")&gt;=1,AH194="DOBLE",$B$20="2 LLAVES"),8,VLOOKUP(AH194,Datos!$K$6:$P$9,MATCH('ENUMERACION DE ALOJAMIENTOS'!$B194,Datos!$K$6:$P$6,0),FALSE))</f>
        <v>#N/A</v>
      </c>
      <c r="AJ194" s="28" t="e">
        <f t="shared" si="48"/>
        <v>#N/A</v>
      </c>
      <c r="AK194" s="14"/>
      <c r="AL194" s="14" t="s">
        <v>61</v>
      </c>
      <c r="AM194" s="28" t="e">
        <f>IF(AND(COUNTIF(Z194:AH194,"DOBLE")&gt;=1,AL194="DOBLE",$B$20="2 LLAVES"),8,VLOOKUP(AL194,Datos!$K$6:$P$9,MATCH('ENUMERACION DE ALOJAMIENTOS'!$B194,Datos!$K$6:$P$6,0),FALSE))</f>
        <v>#N/A</v>
      </c>
      <c r="AN194" s="28" t="e">
        <f t="shared" si="49"/>
        <v>#N/A</v>
      </c>
      <c r="AO194" s="14"/>
      <c r="AP194" s="14" t="s">
        <v>61</v>
      </c>
      <c r="AQ194" s="28" t="e">
        <f>IF(AND(COUNTIF(Z194:AL194,"DOBLE")&gt;=1,AP194="DOBLE",$B$20="2 LLAVES"),8,VLOOKUP(AP194,Datos!$K$6:$P$9,MATCH('ENUMERACION DE ALOJAMIENTOS'!$B194,Datos!$K$6:$P$6,0),FALSE))</f>
        <v>#N/A</v>
      </c>
      <c r="AR194" s="28" t="e">
        <f t="shared" si="50"/>
        <v>#N/A</v>
      </c>
      <c r="AS194" s="14"/>
      <c r="AT194" s="49">
        <f t="shared" si="51"/>
        <v>0</v>
      </c>
      <c r="AU194" s="33">
        <v>0</v>
      </c>
      <c r="AV194" s="28" t="e">
        <f>IF(((VLOOKUP($AV$19,Datos!$K$6:$P$9,MATCH('ENUMERACION DE ALOJAMIENTOS'!$B194,Datos!$K$6:$P$6,0),FALSE))*AT194)&lt;10,10,((VLOOKUP($AV$19,Datos!$K$6:$P$9,MATCH('ENUMERACION DE ALOJAMIENTOS'!$B194,Datos!$K$6:$P$6,0),FALSE))*AT194))</f>
        <v>#N/A</v>
      </c>
      <c r="AW194" s="28" t="e">
        <f>VLOOKUP($AW$19,Datos!$K$6:$P$10,MATCH('ENUMERACION DE ALOJAMIENTOS'!$B194,Datos!$K$6:$P$6,0),FALSE)</f>
        <v>#N/A</v>
      </c>
      <c r="AX194" s="28" t="str">
        <f t="shared" si="52"/>
        <v/>
      </c>
      <c r="AY194" s="28" t="str">
        <f t="shared" si="53"/>
        <v/>
      </c>
      <c r="AZ194" s="28">
        <f t="shared" si="54"/>
        <v>0</v>
      </c>
      <c r="BA194" s="51">
        <f t="shared" si="55"/>
        <v>0</v>
      </c>
      <c r="BB194" s="52" t="s">
        <v>65</v>
      </c>
      <c r="BC194" s="46" t="s">
        <v>4</v>
      </c>
      <c r="BD194" s="47" t="str">
        <f t="shared" si="56"/>
        <v/>
      </c>
      <c r="BE194" s="46" t="s">
        <v>4</v>
      </c>
      <c r="BF194" s="47" t="str">
        <f t="shared" si="57"/>
        <v/>
      </c>
      <c r="BG194" s="46" t="s">
        <v>4</v>
      </c>
      <c r="BH194" s="43" t="str">
        <f t="shared" si="58"/>
        <v>Seleccione Categoría</v>
      </c>
      <c r="BI194" s="43"/>
      <c r="BJ194" s="6" t="str">
        <f t="shared" si="59"/>
        <v/>
      </c>
    </row>
    <row r="195" spans="1:62" ht="30" x14ac:dyDescent="0.25">
      <c r="A195" s="13" t="s">
        <v>61</v>
      </c>
      <c r="B195" s="15" t="s">
        <v>62</v>
      </c>
      <c r="C195" s="9" t="s">
        <v>63</v>
      </c>
      <c r="D195" s="10" t="str">
        <f t="shared" si="60"/>
        <v>XX</v>
      </c>
      <c r="E195" s="13"/>
      <c r="F195" s="22" t="s">
        <v>64</v>
      </c>
      <c r="G195" s="24">
        <f>IFERROR(VLOOKUP('ENUMERACION DE ALOJAMIENTOS'!F195,Datos!$A$1:$B$47,2,FALSE),"")</f>
        <v>0</v>
      </c>
      <c r="H195" s="22"/>
      <c r="I195" s="26" t="str">
        <f>IFERROR(VLOOKUP('ENUMERACION DE ALOJAMIENTOS'!H195,Datos!$D$2:$F$1070,3,FALSE),"")</f>
        <v/>
      </c>
      <c r="J195" s="13"/>
      <c r="K195" s="14"/>
      <c r="L195" s="14"/>
      <c r="M195" s="14"/>
      <c r="N195" s="14"/>
      <c r="O195" s="14"/>
      <c r="P195" s="14"/>
      <c r="Q195" s="14"/>
      <c r="R195" s="28" t="str">
        <f t="shared" si="42"/>
        <v/>
      </c>
      <c r="S195" s="28" t="str">
        <f t="shared" si="43"/>
        <v/>
      </c>
      <c r="T195" s="14" t="s">
        <v>4</v>
      </c>
      <c r="U195" s="14"/>
      <c r="V195" s="14"/>
      <c r="W195" s="28" t="e">
        <f>VLOOKUP($W$18,Datos!$K$6:$P$11,MATCH('ENUMERACION DE ALOJAMIENTOS'!B195,Datos!$K$6:$P$6,0),FALSE)</f>
        <v>#N/A</v>
      </c>
      <c r="X195" s="28" t="e">
        <f t="shared" si="44"/>
        <v>#N/A</v>
      </c>
      <c r="Y195" s="28">
        <f t="shared" si="45"/>
        <v>0</v>
      </c>
      <c r="Z195" s="14" t="s">
        <v>61</v>
      </c>
      <c r="AA195" s="28" t="e">
        <f>VLOOKUP(Z195,Datos!$K$6:$P$9,MATCH('ENUMERACION DE ALOJAMIENTOS'!$B195,Datos!$K$6:$P$6,0),FALSE)</f>
        <v>#N/A</v>
      </c>
      <c r="AB195" s="28" t="e">
        <f t="shared" si="46"/>
        <v>#N/A</v>
      </c>
      <c r="AC195" s="14"/>
      <c r="AD195" s="14" t="s">
        <v>61</v>
      </c>
      <c r="AE195" s="28" t="e">
        <f>IF(AND(AD195="DOBLE",Z195="DOBLE",B195="2 LLAVES"),8,VLOOKUP(AD195,Datos!$K$6:$P$9,MATCH('ENUMERACION DE ALOJAMIENTOS'!$B195,Datos!$K$6:$P$6,0),FALSE))</f>
        <v>#N/A</v>
      </c>
      <c r="AF195" s="28" t="e">
        <f t="shared" si="47"/>
        <v>#N/A</v>
      </c>
      <c r="AG195" s="14"/>
      <c r="AH195" s="14" t="s">
        <v>61</v>
      </c>
      <c r="AI195" s="28" t="e">
        <f>IF(AND(COUNTIF(Z195:AD195,"DOBLE")&gt;=1,AH195="DOBLE",$B$20="2 LLAVES"),8,VLOOKUP(AH195,Datos!$K$6:$P$9,MATCH('ENUMERACION DE ALOJAMIENTOS'!$B195,Datos!$K$6:$P$6,0),FALSE))</f>
        <v>#N/A</v>
      </c>
      <c r="AJ195" s="28" t="e">
        <f t="shared" si="48"/>
        <v>#N/A</v>
      </c>
      <c r="AK195" s="14"/>
      <c r="AL195" s="14" t="s">
        <v>61</v>
      </c>
      <c r="AM195" s="28" t="e">
        <f>IF(AND(COUNTIF(Z195:AH195,"DOBLE")&gt;=1,AL195="DOBLE",$B$20="2 LLAVES"),8,VLOOKUP(AL195,Datos!$K$6:$P$9,MATCH('ENUMERACION DE ALOJAMIENTOS'!$B195,Datos!$K$6:$P$6,0),FALSE))</f>
        <v>#N/A</v>
      </c>
      <c r="AN195" s="28" t="e">
        <f t="shared" si="49"/>
        <v>#N/A</v>
      </c>
      <c r="AO195" s="14"/>
      <c r="AP195" s="14" t="s">
        <v>61</v>
      </c>
      <c r="AQ195" s="28" t="e">
        <f>IF(AND(COUNTIF(Z195:AL195,"DOBLE")&gt;=1,AP195="DOBLE",$B$20="2 LLAVES"),8,VLOOKUP(AP195,Datos!$K$6:$P$9,MATCH('ENUMERACION DE ALOJAMIENTOS'!$B195,Datos!$K$6:$P$6,0),FALSE))</f>
        <v>#N/A</v>
      </c>
      <c r="AR195" s="28" t="e">
        <f t="shared" si="50"/>
        <v>#N/A</v>
      </c>
      <c r="AS195" s="14"/>
      <c r="AT195" s="49">
        <f t="shared" si="51"/>
        <v>0</v>
      </c>
      <c r="AU195" s="33">
        <v>0</v>
      </c>
      <c r="AV195" s="28" t="e">
        <f>IF(((VLOOKUP($AV$19,Datos!$K$6:$P$9,MATCH('ENUMERACION DE ALOJAMIENTOS'!$B195,Datos!$K$6:$P$6,0),FALSE))*AT195)&lt;10,10,((VLOOKUP($AV$19,Datos!$K$6:$P$9,MATCH('ENUMERACION DE ALOJAMIENTOS'!$B195,Datos!$K$6:$P$6,0),FALSE))*AT195))</f>
        <v>#N/A</v>
      </c>
      <c r="AW195" s="28" t="e">
        <f>VLOOKUP($AW$19,Datos!$K$6:$P$10,MATCH('ENUMERACION DE ALOJAMIENTOS'!$B195,Datos!$K$6:$P$6,0),FALSE)</f>
        <v>#N/A</v>
      </c>
      <c r="AX195" s="28" t="str">
        <f t="shared" si="52"/>
        <v/>
      </c>
      <c r="AY195" s="28" t="str">
        <f t="shared" si="53"/>
        <v/>
      </c>
      <c r="AZ195" s="28">
        <f t="shared" si="54"/>
        <v>0</v>
      </c>
      <c r="BA195" s="51">
        <f t="shared" si="55"/>
        <v>0</v>
      </c>
      <c r="BB195" s="52" t="s">
        <v>65</v>
      </c>
      <c r="BC195" s="46" t="s">
        <v>4</v>
      </c>
      <c r="BD195" s="47" t="str">
        <f t="shared" si="56"/>
        <v/>
      </c>
      <c r="BE195" s="46" t="s">
        <v>4</v>
      </c>
      <c r="BF195" s="47" t="str">
        <f t="shared" si="57"/>
        <v/>
      </c>
      <c r="BG195" s="46" t="s">
        <v>4</v>
      </c>
      <c r="BH195" s="43" t="str">
        <f t="shared" si="58"/>
        <v>Seleccione Categoría</v>
      </c>
      <c r="BI195" s="43"/>
      <c r="BJ195" s="6" t="str">
        <f t="shared" si="59"/>
        <v/>
      </c>
    </row>
    <row r="196" spans="1:62" ht="30" x14ac:dyDescent="0.25">
      <c r="A196" s="13" t="s">
        <v>61</v>
      </c>
      <c r="B196" s="15" t="s">
        <v>62</v>
      </c>
      <c r="C196" s="9" t="s">
        <v>63</v>
      </c>
      <c r="D196" s="10" t="str">
        <f t="shared" si="60"/>
        <v>XX</v>
      </c>
      <c r="E196" s="13"/>
      <c r="F196" s="22" t="s">
        <v>64</v>
      </c>
      <c r="G196" s="24">
        <f>IFERROR(VLOOKUP('ENUMERACION DE ALOJAMIENTOS'!F196,Datos!$A$1:$B$47,2,FALSE),"")</f>
        <v>0</v>
      </c>
      <c r="H196" s="22"/>
      <c r="I196" s="26" t="str">
        <f>IFERROR(VLOOKUP('ENUMERACION DE ALOJAMIENTOS'!H196,Datos!$D$2:$F$1070,3,FALSE),"")</f>
        <v/>
      </c>
      <c r="J196" s="13"/>
      <c r="K196" s="14"/>
      <c r="L196" s="14"/>
      <c r="M196" s="14"/>
      <c r="N196" s="14"/>
      <c r="O196" s="14"/>
      <c r="P196" s="14"/>
      <c r="Q196" s="14"/>
      <c r="R196" s="28" t="str">
        <f t="shared" si="42"/>
        <v/>
      </c>
      <c r="S196" s="28" t="str">
        <f t="shared" si="43"/>
        <v/>
      </c>
      <c r="T196" s="14" t="s">
        <v>4</v>
      </c>
      <c r="U196" s="14"/>
      <c r="V196" s="14"/>
      <c r="W196" s="28" t="e">
        <f>VLOOKUP($W$18,Datos!$K$6:$P$11,MATCH('ENUMERACION DE ALOJAMIENTOS'!B196,Datos!$K$6:$P$6,0),FALSE)</f>
        <v>#N/A</v>
      </c>
      <c r="X196" s="28" t="e">
        <f t="shared" si="44"/>
        <v>#N/A</v>
      </c>
      <c r="Y196" s="28">
        <f t="shared" si="45"/>
        <v>0</v>
      </c>
      <c r="Z196" s="14" t="s">
        <v>61</v>
      </c>
      <c r="AA196" s="28" t="e">
        <f>VLOOKUP(Z196,Datos!$K$6:$P$9,MATCH('ENUMERACION DE ALOJAMIENTOS'!$B196,Datos!$K$6:$P$6,0),FALSE)</f>
        <v>#N/A</v>
      </c>
      <c r="AB196" s="28" t="e">
        <f t="shared" si="46"/>
        <v>#N/A</v>
      </c>
      <c r="AC196" s="14"/>
      <c r="AD196" s="14" t="s">
        <v>61</v>
      </c>
      <c r="AE196" s="28" t="e">
        <f>IF(AND(AD196="DOBLE",Z196="DOBLE",B196="2 LLAVES"),8,VLOOKUP(AD196,Datos!$K$6:$P$9,MATCH('ENUMERACION DE ALOJAMIENTOS'!$B196,Datos!$K$6:$P$6,0),FALSE))</f>
        <v>#N/A</v>
      </c>
      <c r="AF196" s="28" t="e">
        <f t="shared" si="47"/>
        <v>#N/A</v>
      </c>
      <c r="AG196" s="14"/>
      <c r="AH196" s="14" t="s">
        <v>61</v>
      </c>
      <c r="AI196" s="28" t="e">
        <f>IF(AND(COUNTIF(Z196:AD196,"DOBLE")&gt;=1,AH196="DOBLE",$B$20="2 LLAVES"),8,VLOOKUP(AH196,Datos!$K$6:$P$9,MATCH('ENUMERACION DE ALOJAMIENTOS'!$B196,Datos!$K$6:$P$6,0),FALSE))</f>
        <v>#N/A</v>
      </c>
      <c r="AJ196" s="28" t="e">
        <f t="shared" si="48"/>
        <v>#N/A</v>
      </c>
      <c r="AK196" s="14"/>
      <c r="AL196" s="14" t="s">
        <v>61</v>
      </c>
      <c r="AM196" s="28" t="e">
        <f>IF(AND(COUNTIF(Z196:AH196,"DOBLE")&gt;=1,AL196="DOBLE",$B$20="2 LLAVES"),8,VLOOKUP(AL196,Datos!$K$6:$P$9,MATCH('ENUMERACION DE ALOJAMIENTOS'!$B196,Datos!$K$6:$P$6,0),FALSE))</f>
        <v>#N/A</v>
      </c>
      <c r="AN196" s="28" t="e">
        <f t="shared" si="49"/>
        <v>#N/A</v>
      </c>
      <c r="AO196" s="14"/>
      <c r="AP196" s="14" t="s">
        <v>61</v>
      </c>
      <c r="AQ196" s="28" t="e">
        <f>IF(AND(COUNTIF(Z196:AL196,"DOBLE")&gt;=1,AP196="DOBLE",$B$20="2 LLAVES"),8,VLOOKUP(AP196,Datos!$K$6:$P$9,MATCH('ENUMERACION DE ALOJAMIENTOS'!$B196,Datos!$K$6:$P$6,0),FALSE))</f>
        <v>#N/A</v>
      </c>
      <c r="AR196" s="28" t="e">
        <f t="shared" si="50"/>
        <v>#N/A</v>
      </c>
      <c r="AS196" s="14"/>
      <c r="AT196" s="49">
        <f t="shared" si="51"/>
        <v>0</v>
      </c>
      <c r="AU196" s="33">
        <v>0</v>
      </c>
      <c r="AV196" s="28" t="e">
        <f>IF(((VLOOKUP($AV$19,Datos!$K$6:$P$9,MATCH('ENUMERACION DE ALOJAMIENTOS'!$B196,Datos!$K$6:$P$6,0),FALSE))*AT196)&lt;10,10,((VLOOKUP($AV$19,Datos!$K$6:$P$9,MATCH('ENUMERACION DE ALOJAMIENTOS'!$B196,Datos!$K$6:$P$6,0),FALSE))*AT196))</f>
        <v>#N/A</v>
      </c>
      <c r="AW196" s="28" t="e">
        <f>VLOOKUP($AW$19,Datos!$K$6:$P$10,MATCH('ENUMERACION DE ALOJAMIENTOS'!$B196,Datos!$K$6:$P$6,0),FALSE)</f>
        <v>#N/A</v>
      </c>
      <c r="AX196" s="28" t="str">
        <f t="shared" si="52"/>
        <v/>
      </c>
      <c r="AY196" s="28" t="str">
        <f t="shared" si="53"/>
        <v/>
      </c>
      <c r="AZ196" s="28">
        <f t="shared" si="54"/>
        <v>0</v>
      </c>
      <c r="BA196" s="51">
        <f t="shared" si="55"/>
        <v>0</v>
      </c>
      <c r="BB196" s="52" t="s">
        <v>65</v>
      </c>
      <c r="BC196" s="46" t="s">
        <v>4</v>
      </c>
      <c r="BD196" s="47" t="str">
        <f t="shared" si="56"/>
        <v/>
      </c>
      <c r="BE196" s="46" t="s">
        <v>4</v>
      </c>
      <c r="BF196" s="47" t="str">
        <f t="shared" si="57"/>
        <v/>
      </c>
      <c r="BG196" s="46" t="s">
        <v>4</v>
      </c>
      <c r="BH196" s="43" t="str">
        <f t="shared" si="58"/>
        <v>Seleccione Categoría</v>
      </c>
      <c r="BI196" s="43"/>
      <c r="BJ196" s="6" t="str">
        <f t="shared" si="59"/>
        <v/>
      </c>
    </row>
    <row r="197" spans="1:62" ht="30" x14ac:dyDescent="0.25">
      <c r="A197" s="13" t="s">
        <v>61</v>
      </c>
      <c r="B197" s="15" t="s">
        <v>62</v>
      </c>
      <c r="C197" s="9" t="s">
        <v>63</v>
      </c>
      <c r="D197" s="10" t="str">
        <f t="shared" si="60"/>
        <v>XX</v>
      </c>
      <c r="E197" s="13"/>
      <c r="F197" s="22" t="s">
        <v>64</v>
      </c>
      <c r="G197" s="24">
        <f>IFERROR(VLOOKUP('ENUMERACION DE ALOJAMIENTOS'!F197,Datos!$A$1:$B$47,2,FALSE),"")</f>
        <v>0</v>
      </c>
      <c r="H197" s="22"/>
      <c r="I197" s="26" t="str">
        <f>IFERROR(VLOOKUP('ENUMERACION DE ALOJAMIENTOS'!H197,Datos!$D$2:$F$1070,3,FALSE),"")</f>
        <v/>
      </c>
      <c r="J197" s="13"/>
      <c r="K197" s="14"/>
      <c r="L197" s="14"/>
      <c r="M197" s="14"/>
      <c r="N197" s="14"/>
      <c r="O197" s="14"/>
      <c r="P197" s="14"/>
      <c r="Q197" s="14"/>
      <c r="R197" s="28" t="str">
        <f t="shared" si="42"/>
        <v/>
      </c>
      <c r="S197" s="28" t="str">
        <f t="shared" si="43"/>
        <v/>
      </c>
      <c r="T197" s="14" t="s">
        <v>4</v>
      </c>
      <c r="U197" s="14"/>
      <c r="V197" s="14"/>
      <c r="W197" s="28" t="e">
        <f>VLOOKUP($W$18,Datos!$K$6:$P$11,MATCH('ENUMERACION DE ALOJAMIENTOS'!B197,Datos!$K$6:$P$6,0),FALSE)</f>
        <v>#N/A</v>
      </c>
      <c r="X197" s="28" t="e">
        <f t="shared" si="44"/>
        <v>#N/A</v>
      </c>
      <c r="Y197" s="28">
        <f t="shared" si="45"/>
        <v>0</v>
      </c>
      <c r="Z197" s="14" t="s">
        <v>61</v>
      </c>
      <c r="AA197" s="28" t="e">
        <f>VLOOKUP(Z197,Datos!$K$6:$P$9,MATCH('ENUMERACION DE ALOJAMIENTOS'!$B197,Datos!$K$6:$P$6,0),FALSE)</f>
        <v>#N/A</v>
      </c>
      <c r="AB197" s="28" t="e">
        <f t="shared" si="46"/>
        <v>#N/A</v>
      </c>
      <c r="AC197" s="14"/>
      <c r="AD197" s="14" t="s">
        <v>61</v>
      </c>
      <c r="AE197" s="28" t="e">
        <f>IF(AND(AD197="DOBLE",Z197="DOBLE",B197="2 LLAVES"),8,VLOOKUP(AD197,Datos!$K$6:$P$9,MATCH('ENUMERACION DE ALOJAMIENTOS'!$B197,Datos!$K$6:$P$6,0),FALSE))</f>
        <v>#N/A</v>
      </c>
      <c r="AF197" s="28" t="e">
        <f t="shared" si="47"/>
        <v>#N/A</v>
      </c>
      <c r="AG197" s="14"/>
      <c r="AH197" s="14" t="s">
        <v>61</v>
      </c>
      <c r="AI197" s="28" t="e">
        <f>IF(AND(COUNTIF(Z197:AD197,"DOBLE")&gt;=1,AH197="DOBLE",$B$20="2 LLAVES"),8,VLOOKUP(AH197,Datos!$K$6:$P$9,MATCH('ENUMERACION DE ALOJAMIENTOS'!$B197,Datos!$K$6:$P$6,0),FALSE))</f>
        <v>#N/A</v>
      </c>
      <c r="AJ197" s="28" t="e">
        <f t="shared" si="48"/>
        <v>#N/A</v>
      </c>
      <c r="AK197" s="14"/>
      <c r="AL197" s="14" t="s">
        <v>61</v>
      </c>
      <c r="AM197" s="28" t="e">
        <f>IF(AND(COUNTIF(Z197:AH197,"DOBLE")&gt;=1,AL197="DOBLE",$B$20="2 LLAVES"),8,VLOOKUP(AL197,Datos!$K$6:$P$9,MATCH('ENUMERACION DE ALOJAMIENTOS'!$B197,Datos!$K$6:$P$6,0),FALSE))</f>
        <v>#N/A</v>
      </c>
      <c r="AN197" s="28" t="e">
        <f t="shared" si="49"/>
        <v>#N/A</v>
      </c>
      <c r="AO197" s="14"/>
      <c r="AP197" s="14" t="s">
        <v>61</v>
      </c>
      <c r="AQ197" s="28" t="e">
        <f>IF(AND(COUNTIF(Z197:AL197,"DOBLE")&gt;=1,AP197="DOBLE",$B$20="2 LLAVES"),8,VLOOKUP(AP197,Datos!$K$6:$P$9,MATCH('ENUMERACION DE ALOJAMIENTOS'!$B197,Datos!$K$6:$P$6,0),FALSE))</f>
        <v>#N/A</v>
      </c>
      <c r="AR197" s="28" t="e">
        <f t="shared" si="50"/>
        <v>#N/A</v>
      </c>
      <c r="AS197" s="14"/>
      <c r="AT197" s="49">
        <f t="shared" si="51"/>
        <v>0</v>
      </c>
      <c r="AU197" s="33">
        <v>0</v>
      </c>
      <c r="AV197" s="28" t="e">
        <f>IF(((VLOOKUP($AV$19,Datos!$K$6:$P$9,MATCH('ENUMERACION DE ALOJAMIENTOS'!$B197,Datos!$K$6:$P$6,0),FALSE))*AT197)&lt;10,10,((VLOOKUP($AV$19,Datos!$K$6:$P$9,MATCH('ENUMERACION DE ALOJAMIENTOS'!$B197,Datos!$K$6:$P$6,0),FALSE))*AT197))</f>
        <v>#N/A</v>
      </c>
      <c r="AW197" s="28" t="e">
        <f>VLOOKUP($AW$19,Datos!$K$6:$P$10,MATCH('ENUMERACION DE ALOJAMIENTOS'!$B197,Datos!$K$6:$P$6,0),FALSE)</f>
        <v>#N/A</v>
      </c>
      <c r="AX197" s="28" t="str">
        <f t="shared" si="52"/>
        <v/>
      </c>
      <c r="AY197" s="28" t="str">
        <f t="shared" si="53"/>
        <v/>
      </c>
      <c r="AZ197" s="28">
        <f t="shared" si="54"/>
        <v>0</v>
      </c>
      <c r="BA197" s="51">
        <f t="shared" si="55"/>
        <v>0</v>
      </c>
      <c r="BB197" s="52" t="s">
        <v>65</v>
      </c>
      <c r="BC197" s="46" t="s">
        <v>4</v>
      </c>
      <c r="BD197" s="47" t="str">
        <f t="shared" si="56"/>
        <v/>
      </c>
      <c r="BE197" s="46" t="s">
        <v>4</v>
      </c>
      <c r="BF197" s="47" t="str">
        <f t="shared" si="57"/>
        <v/>
      </c>
      <c r="BG197" s="46" t="s">
        <v>4</v>
      </c>
      <c r="BH197" s="43" t="str">
        <f t="shared" si="58"/>
        <v>Seleccione Categoría</v>
      </c>
      <c r="BI197" s="43"/>
      <c r="BJ197" s="6" t="str">
        <f t="shared" si="59"/>
        <v/>
      </c>
    </row>
    <row r="198" spans="1:62" ht="30" x14ac:dyDescent="0.25">
      <c r="A198" s="13" t="s">
        <v>61</v>
      </c>
      <c r="B198" s="15" t="s">
        <v>62</v>
      </c>
      <c r="C198" s="9" t="s">
        <v>63</v>
      </c>
      <c r="D198" s="10" t="str">
        <f t="shared" si="60"/>
        <v>XX</v>
      </c>
      <c r="E198" s="13"/>
      <c r="F198" s="22" t="s">
        <v>64</v>
      </c>
      <c r="G198" s="24">
        <f>IFERROR(VLOOKUP('ENUMERACION DE ALOJAMIENTOS'!F198,Datos!$A$1:$B$47,2,FALSE),"")</f>
        <v>0</v>
      </c>
      <c r="H198" s="22"/>
      <c r="I198" s="26" t="str">
        <f>IFERROR(VLOOKUP('ENUMERACION DE ALOJAMIENTOS'!H198,Datos!$D$2:$F$1070,3,FALSE),"")</f>
        <v/>
      </c>
      <c r="J198" s="13"/>
      <c r="K198" s="14"/>
      <c r="L198" s="14"/>
      <c r="M198" s="14"/>
      <c r="N198" s="14"/>
      <c r="O198" s="14"/>
      <c r="P198" s="14"/>
      <c r="Q198" s="14"/>
      <c r="R198" s="28" t="str">
        <f t="shared" si="42"/>
        <v/>
      </c>
      <c r="S198" s="28" t="str">
        <f t="shared" si="43"/>
        <v/>
      </c>
      <c r="T198" s="14" t="s">
        <v>4</v>
      </c>
      <c r="U198" s="14"/>
      <c r="V198" s="14"/>
      <c r="W198" s="28" t="e">
        <f>VLOOKUP($W$18,Datos!$K$6:$P$11,MATCH('ENUMERACION DE ALOJAMIENTOS'!B198,Datos!$K$6:$P$6,0),FALSE)</f>
        <v>#N/A</v>
      </c>
      <c r="X198" s="28" t="e">
        <f t="shared" si="44"/>
        <v>#N/A</v>
      </c>
      <c r="Y198" s="28">
        <f t="shared" si="45"/>
        <v>0</v>
      </c>
      <c r="Z198" s="14" t="s">
        <v>61</v>
      </c>
      <c r="AA198" s="28" t="e">
        <f>VLOOKUP(Z198,Datos!$K$6:$P$9,MATCH('ENUMERACION DE ALOJAMIENTOS'!$B198,Datos!$K$6:$P$6,0),FALSE)</f>
        <v>#N/A</v>
      </c>
      <c r="AB198" s="28" t="e">
        <f t="shared" si="46"/>
        <v>#N/A</v>
      </c>
      <c r="AC198" s="14"/>
      <c r="AD198" s="14" t="s">
        <v>61</v>
      </c>
      <c r="AE198" s="28" t="e">
        <f>IF(AND(AD198="DOBLE",Z198="DOBLE",B198="2 LLAVES"),8,VLOOKUP(AD198,Datos!$K$6:$P$9,MATCH('ENUMERACION DE ALOJAMIENTOS'!$B198,Datos!$K$6:$P$6,0),FALSE))</f>
        <v>#N/A</v>
      </c>
      <c r="AF198" s="28" t="e">
        <f t="shared" si="47"/>
        <v>#N/A</v>
      </c>
      <c r="AG198" s="14"/>
      <c r="AH198" s="14" t="s">
        <v>61</v>
      </c>
      <c r="AI198" s="28" t="e">
        <f>IF(AND(COUNTIF(Z198:AD198,"DOBLE")&gt;=1,AH198="DOBLE",$B$20="2 LLAVES"),8,VLOOKUP(AH198,Datos!$K$6:$P$9,MATCH('ENUMERACION DE ALOJAMIENTOS'!$B198,Datos!$K$6:$P$6,0),FALSE))</f>
        <v>#N/A</v>
      </c>
      <c r="AJ198" s="28" t="e">
        <f t="shared" si="48"/>
        <v>#N/A</v>
      </c>
      <c r="AK198" s="14"/>
      <c r="AL198" s="14" t="s">
        <v>61</v>
      </c>
      <c r="AM198" s="28" t="e">
        <f>IF(AND(COUNTIF(Z198:AH198,"DOBLE")&gt;=1,AL198="DOBLE",$B$20="2 LLAVES"),8,VLOOKUP(AL198,Datos!$K$6:$P$9,MATCH('ENUMERACION DE ALOJAMIENTOS'!$B198,Datos!$K$6:$P$6,0),FALSE))</f>
        <v>#N/A</v>
      </c>
      <c r="AN198" s="28" t="e">
        <f t="shared" si="49"/>
        <v>#N/A</v>
      </c>
      <c r="AO198" s="14"/>
      <c r="AP198" s="14" t="s">
        <v>61</v>
      </c>
      <c r="AQ198" s="28" t="e">
        <f>IF(AND(COUNTIF(Z198:AL198,"DOBLE")&gt;=1,AP198="DOBLE",$B$20="2 LLAVES"),8,VLOOKUP(AP198,Datos!$K$6:$P$9,MATCH('ENUMERACION DE ALOJAMIENTOS'!$B198,Datos!$K$6:$P$6,0),FALSE))</f>
        <v>#N/A</v>
      </c>
      <c r="AR198" s="28" t="e">
        <f t="shared" si="50"/>
        <v>#N/A</v>
      </c>
      <c r="AS198" s="14"/>
      <c r="AT198" s="49">
        <f t="shared" si="51"/>
        <v>0</v>
      </c>
      <c r="AU198" s="33">
        <v>0</v>
      </c>
      <c r="AV198" s="28" t="e">
        <f>IF(((VLOOKUP($AV$19,Datos!$K$6:$P$9,MATCH('ENUMERACION DE ALOJAMIENTOS'!$B198,Datos!$K$6:$P$6,0),FALSE))*AT198)&lt;10,10,((VLOOKUP($AV$19,Datos!$K$6:$P$9,MATCH('ENUMERACION DE ALOJAMIENTOS'!$B198,Datos!$K$6:$P$6,0),FALSE))*AT198))</f>
        <v>#N/A</v>
      </c>
      <c r="AW198" s="28" t="e">
        <f>VLOOKUP($AW$19,Datos!$K$6:$P$10,MATCH('ENUMERACION DE ALOJAMIENTOS'!$B198,Datos!$K$6:$P$6,0),FALSE)</f>
        <v>#N/A</v>
      </c>
      <c r="AX198" s="28" t="str">
        <f t="shared" si="52"/>
        <v/>
      </c>
      <c r="AY198" s="28" t="str">
        <f t="shared" si="53"/>
        <v/>
      </c>
      <c r="AZ198" s="28">
        <f t="shared" si="54"/>
        <v>0</v>
      </c>
      <c r="BA198" s="51">
        <f t="shared" si="55"/>
        <v>0</v>
      </c>
      <c r="BB198" s="52" t="s">
        <v>65</v>
      </c>
      <c r="BC198" s="46" t="s">
        <v>4</v>
      </c>
      <c r="BD198" s="47" t="str">
        <f t="shared" si="56"/>
        <v/>
      </c>
      <c r="BE198" s="46" t="s">
        <v>4</v>
      </c>
      <c r="BF198" s="47" t="str">
        <f t="shared" si="57"/>
        <v/>
      </c>
      <c r="BG198" s="46" t="s">
        <v>4</v>
      </c>
      <c r="BH198" s="43" t="str">
        <f t="shared" si="58"/>
        <v>Seleccione Categoría</v>
      </c>
      <c r="BI198" s="43"/>
      <c r="BJ198" s="6" t="str">
        <f t="shared" si="59"/>
        <v/>
      </c>
    </row>
    <row r="199" spans="1:62" ht="30" x14ac:dyDescent="0.25">
      <c r="A199" s="13" t="s">
        <v>61</v>
      </c>
      <c r="B199" s="15" t="s">
        <v>62</v>
      </c>
      <c r="C199" s="9" t="s">
        <v>63</v>
      </c>
      <c r="D199" s="10" t="str">
        <f t="shared" si="60"/>
        <v>XX</v>
      </c>
      <c r="E199" s="13"/>
      <c r="F199" s="22" t="s">
        <v>64</v>
      </c>
      <c r="G199" s="24">
        <f>IFERROR(VLOOKUP('ENUMERACION DE ALOJAMIENTOS'!F199,Datos!$A$1:$B$47,2,FALSE),"")</f>
        <v>0</v>
      </c>
      <c r="H199" s="22"/>
      <c r="I199" s="26" t="str">
        <f>IFERROR(VLOOKUP('ENUMERACION DE ALOJAMIENTOS'!H199,Datos!$D$2:$F$1070,3,FALSE),"")</f>
        <v/>
      </c>
      <c r="J199" s="13"/>
      <c r="K199" s="14"/>
      <c r="L199" s="14"/>
      <c r="M199" s="14"/>
      <c r="N199" s="14"/>
      <c r="O199" s="14"/>
      <c r="P199" s="14"/>
      <c r="Q199" s="14"/>
      <c r="R199" s="28" t="str">
        <f t="shared" si="42"/>
        <v/>
      </c>
      <c r="S199" s="28" t="str">
        <f t="shared" si="43"/>
        <v/>
      </c>
      <c r="T199" s="14" t="s">
        <v>4</v>
      </c>
      <c r="U199" s="14"/>
      <c r="V199" s="14"/>
      <c r="W199" s="28" t="e">
        <f>VLOOKUP($W$18,Datos!$K$6:$P$11,MATCH('ENUMERACION DE ALOJAMIENTOS'!B199,Datos!$K$6:$P$6,0),FALSE)</f>
        <v>#N/A</v>
      </c>
      <c r="X199" s="28" t="e">
        <f t="shared" si="44"/>
        <v>#N/A</v>
      </c>
      <c r="Y199" s="28">
        <f t="shared" si="45"/>
        <v>0</v>
      </c>
      <c r="Z199" s="14" t="s">
        <v>61</v>
      </c>
      <c r="AA199" s="28" t="e">
        <f>VLOOKUP(Z199,Datos!$K$6:$P$9,MATCH('ENUMERACION DE ALOJAMIENTOS'!$B199,Datos!$K$6:$P$6,0),FALSE)</f>
        <v>#N/A</v>
      </c>
      <c r="AB199" s="28" t="e">
        <f t="shared" si="46"/>
        <v>#N/A</v>
      </c>
      <c r="AC199" s="14"/>
      <c r="AD199" s="14" t="s">
        <v>61</v>
      </c>
      <c r="AE199" s="28" t="e">
        <f>IF(AND(AD199="DOBLE",Z199="DOBLE",B199="2 LLAVES"),8,VLOOKUP(AD199,Datos!$K$6:$P$9,MATCH('ENUMERACION DE ALOJAMIENTOS'!$B199,Datos!$K$6:$P$6,0),FALSE))</f>
        <v>#N/A</v>
      </c>
      <c r="AF199" s="28" t="e">
        <f t="shared" si="47"/>
        <v>#N/A</v>
      </c>
      <c r="AG199" s="14"/>
      <c r="AH199" s="14" t="s">
        <v>61</v>
      </c>
      <c r="AI199" s="28" t="e">
        <f>IF(AND(COUNTIF(Z199:AD199,"DOBLE")&gt;=1,AH199="DOBLE",$B$20="2 LLAVES"),8,VLOOKUP(AH199,Datos!$K$6:$P$9,MATCH('ENUMERACION DE ALOJAMIENTOS'!$B199,Datos!$K$6:$P$6,0),FALSE))</f>
        <v>#N/A</v>
      </c>
      <c r="AJ199" s="28" t="e">
        <f t="shared" si="48"/>
        <v>#N/A</v>
      </c>
      <c r="AK199" s="14"/>
      <c r="AL199" s="14" t="s">
        <v>61</v>
      </c>
      <c r="AM199" s="28" t="e">
        <f>IF(AND(COUNTIF(Z199:AH199,"DOBLE")&gt;=1,AL199="DOBLE",$B$20="2 LLAVES"),8,VLOOKUP(AL199,Datos!$K$6:$P$9,MATCH('ENUMERACION DE ALOJAMIENTOS'!$B199,Datos!$K$6:$P$6,0),FALSE))</f>
        <v>#N/A</v>
      </c>
      <c r="AN199" s="28" t="e">
        <f t="shared" si="49"/>
        <v>#N/A</v>
      </c>
      <c r="AO199" s="14"/>
      <c r="AP199" s="14" t="s">
        <v>61</v>
      </c>
      <c r="AQ199" s="28" t="e">
        <f>IF(AND(COUNTIF(Z199:AL199,"DOBLE")&gt;=1,AP199="DOBLE",$B$20="2 LLAVES"),8,VLOOKUP(AP199,Datos!$K$6:$P$9,MATCH('ENUMERACION DE ALOJAMIENTOS'!$B199,Datos!$K$6:$P$6,0),FALSE))</f>
        <v>#N/A</v>
      </c>
      <c r="AR199" s="28" t="e">
        <f t="shared" si="50"/>
        <v>#N/A</v>
      </c>
      <c r="AS199" s="14"/>
      <c r="AT199" s="49">
        <f t="shared" si="51"/>
        <v>0</v>
      </c>
      <c r="AU199" s="33">
        <v>0</v>
      </c>
      <c r="AV199" s="28" t="e">
        <f>IF(((VLOOKUP($AV$19,Datos!$K$6:$P$9,MATCH('ENUMERACION DE ALOJAMIENTOS'!$B199,Datos!$K$6:$P$6,0),FALSE))*AT199)&lt;10,10,((VLOOKUP($AV$19,Datos!$K$6:$P$9,MATCH('ENUMERACION DE ALOJAMIENTOS'!$B199,Datos!$K$6:$P$6,0),FALSE))*AT199))</f>
        <v>#N/A</v>
      </c>
      <c r="AW199" s="28" t="e">
        <f>VLOOKUP($AW$19,Datos!$K$6:$P$10,MATCH('ENUMERACION DE ALOJAMIENTOS'!$B199,Datos!$K$6:$P$6,0),FALSE)</f>
        <v>#N/A</v>
      </c>
      <c r="AX199" s="28" t="str">
        <f t="shared" si="52"/>
        <v/>
      </c>
      <c r="AY199" s="28" t="str">
        <f t="shared" si="53"/>
        <v/>
      </c>
      <c r="AZ199" s="28">
        <f t="shared" si="54"/>
        <v>0</v>
      </c>
      <c r="BA199" s="51">
        <f t="shared" si="55"/>
        <v>0</v>
      </c>
      <c r="BB199" s="52" t="s">
        <v>65</v>
      </c>
      <c r="BC199" s="46" t="s">
        <v>4</v>
      </c>
      <c r="BD199" s="47" t="str">
        <f t="shared" si="56"/>
        <v/>
      </c>
      <c r="BE199" s="46" t="s">
        <v>4</v>
      </c>
      <c r="BF199" s="47" t="str">
        <f t="shared" si="57"/>
        <v/>
      </c>
      <c r="BG199" s="46" t="s">
        <v>4</v>
      </c>
      <c r="BH199" s="43" t="str">
        <f t="shared" si="58"/>
        <v>Seleccione Categoría</v>
      </c>
      <c r="BI199" s="43"/>
      <c r="BJ199" s="6" t="str">
        <f t="shared" si="59"/>
        <v/>
      </c>
    </row>
    <row r="200" spans="1:62" ht="30" x14ac:dyDescent="0.25">
      <c r="A200" s="13" t="s">
        <v>61</v>
      </c>
      <c r="B200" s="15" t="s">
        <v>62</v>
      </c>
      <c r="C200" s="9" t="s">
        <v>63</v>
      </c>
      <c r="D200" s="10" t="str">
        <f t="shared" si="60"/>
        <v>XX</v>
      </c>
      <c r="E200" s="13"/>
      <c r="F200" s="22" t="s">
        <v>64</v>
      </c>
      <c r="G200" s="24">
        <f>IFERROR(VLOOKUP('ENUMERACION DE ALOJAMIENTOS'!F200,Datos!$A$1:$B$47,2,FALSE),"")</f>
        <v>0</v>
      </c>
      <c r="H200" s="22"/>
      <c r="I200" s="26" t="str">
        <f>IFERROR(VLOOKUP('ENUMERACION DE ALOJAMIENTOS'!H200,Datos!$D$2:$F$1070,3,FALSE),"")</f>
        <v/>
      </c>
      <c r="J200" s="13"/>
      <c r="K200" s="14"/>
      <c r="L200" s="14"/>
      <c r="M200" s="14"/>
      <c r="N200" s="14"/>
      <c r="O200" s="14"/>
      <c r="P200" s="14"/>
      <c r="Q200" s="14"/>
      <c r="R200" s="28" t="str">
        <f t="shared" si="42"/>
        <v/>
      </c>
      <c r="S200" s="28" t="str">
        <f t="shared" si="43"/>
        <v/>
      </c>
      <c r="T200" s="14" t="s">
        <v>4</v>
      </c>
      <c r="U200" s="14"/>
      <c r="V200" s="14"/>
      <c r="W200" s="28" t="e">
        <f>VLOOKUP($W$18,Datos!$K$6:$P$11,MATCH('ENUMERACION DE ALOJAMIENTOS'!B200,Datos!$K$6:$P$6,0),FALSE)</f>
        <v>#N/A</v>
      </c>
      <c r="X200" s="28" t="e">
        <f t="shared" si="44"/>
        <v>#N/A</v>
      </c>
      <c r="Y200" s="28">
        <f t="shared" si="45"/>
        <v>0</v>
      </c>
      <c r="Z200" s="14" t="s">
        <v>61</v>
      </c>
      <c r="AA200" s="28" t="e">
        <f>VLOOKUP(Z200,Datos!$K$6:$P$9,MATCH('ENUMERACION DE ALOJAMIENTOS'!$B200,Datos!$K$6:$P$6,0),FALSE)</f>
        <v>#N/A</v>
      </c>
      <c r="AB200" s="28" t="e">
        <f t="shared" si="46"/>
        <v>#N/A</v>
      </c>
      <c r="AC200" s="14"/>
      <c r="AD200" s="14" t="s">
        <v>61</v>
      </c>
      <c r="AE200" s="28" t="e">
        <f>IF(AND(AD200="DOBLE",Z200="DOBLE",B200="2 LLAVES"),8,VLOOKUP(AD200,Datos!$K$6:$P$9,MATCH('ENUMERACION DE ALOJAMIENTOS'!$B200,Datos!$K$6:$P$6,0),FALSE))</f>
        <v>#N/A</v>
      </c>
      <c r="AF200" s="28" t="e">
        <f t="shared" si="47"/>
        <v>#N/A</v>
      </c>
      <c r="AG200" s="14"/>
      <c r="AH200" s="14" t="s">
        <v>61</v>
      </c>
      <c r="AI200" s="28" t="e">
        <f>IF(AND(COUNTIF(Z200:AD200,"DOBLE")&gt;=1,AH200="DOBLE",$B$20="2 LLAVES"),8,VLOOKUP(AH200,Datos!$K$6:$P$9,MATCH('ENUMERACION DE ALOJAMIENTOS'!$B200,Datos!$K$6:$P$6,0),FALSE))</f>
        <v>#N/A</v>
      </c>
      <c r="AJ200" s="28" t="e">
        <f t="shared" si="48"/>
        <v>#N/A</v>
      </c>
      <c r="AK200" s="14"/>
      <c r="AL200" s="14" t="s">
        <v>61</v>
      </c>
      <c r="AM200" s="28" t="e">
        <f>IF(AND(COUNTIF(Z200:AH200,"DOBLE")&gt;=1,AL200="DOBLE",$B$20="2 LLAVES"),8,VLOOKUP(AL200,Datos!$K$6:$P$9,MATCH('ENUMERACION DE ALOJAMIENTOS'!$B200,Datos!$K$6:$P$6,0),FALSE))</f>
        <v>#N/A</v>
      </c>
      <c r="AN200" s="28" t="e">
        <f t="shared" si="49"/>
        <v>#N/A</v>
      </c>
      <c r="AO200" s="14"/>
      <c r="AP200" s="14" t="s">
        <v>61</v>
      </c>
      <c r="AQ200" s="28" t="e">
        <f>IF(AND(COUNTIF(Z200:AL200,"DOBLE")&gt;=1,AP200="DOBLE",$B$20="2 LLAVES"),8,VLOOKUP(AP200,Datos!$K$6:$P$9,MATCH('ENUMERACION DE ALOJAMIENTOS'!$B200,Datos!$K$6:$P$6,0),FALSE))</f>
        <v>#N/A</v>
      </c>
      <c r="AR200" s="28" t="e">
        <f t="shared" si="50"/>
        <v>#N/A</v>
      </c>
      <c r="AS200" s="14"/>
      <c r="AT200" s="49">
        <f t="shared" si="51"/>
        <v>0</v>
      </c>
      <c r="AU200" s="33">
        <v>0</v>
      </c>
      <c r="AV200" s="28" t="e">
        <f>IF(((VLOOKUP($AV$19,Datos!$K$6:$P$9,MATCH('ENUMERACION DE ALOJAMIENTOS'!$B200,Datos!$K$6:$P$6,0),FALSE))*AT200)&lt;10,10,((VLOOKUP($AV$19,Datos!$K$6:$P$9,MATCH('ENUMERACION DE ALOJAMIENTOS'!$B200,Datos!$K$6:$P$6,0),FALSE))*AT200))</f>
        <v>#N/A</v>
      </c>
      <c r="AW200" s="28" t="e">
        <f>VLOOKUP($AW$19,Datos!$K$6:$P$10,MATCH('ENUMERACION DE ALOJAMIENTOS'!$B200,Datos!$K$6:$P$6,0),FALSE)</f>
        <v>#N/A</v>
      </c>
      <c r="AX200" s="28" t="str">
        <f t="shared" si="52"/>
        <v/>
      </c>
      <c r="AY200" s="28" t="str">
        <f t="shared" si="53"/>
        <v/>
      </c>
      <c r="AZ200" s="28">
        <f t="shared" si="54"/>
        <v>0</v>
      </c>
      <c r="BA200" s="51">
        <f t="shared" si="55"/>
        <v>0</v>
      </c>
      <c r="BB200" s="52" t="s">
        <v>65</v>
      </c>
      <c r="BC200" s="46" t="s">
        <v>4</v>
      </c>
      <c r="BD200" s="47" t="str">
        <f t="shared" si="56"/>
        <v/>
      </c>
      <c r="BE200" s="46" t="s">
        <v>4</v>
      </c>
      <c r="BF200" s="47" t="str">
        <f t="shared" si="57"/>
        <v/>
      </c>
      <c r="BG200" s="46" t="s">
        <v>4</v>
      </c>
      <c r="BH200" s="43" t="str">
        <f t="shared" si="58"/>
        <v>Seleccione Categoría</v>
      </c>
      <c r="BI200" s="43"/>
      <c r="BJ200" s="6" t="str">
        <f t="shared" si="59"/>
        <v/>
      </c>
    </row>
    <row r="201" spans="1:62" ht="30" x14ac:dyDescent="0.25">
      <c r="A201" s="13" t="s">
        <v>61</v>
      </c>
      <c r="B201" s="15" t="s">
        <v>62</v>
      </c>
      <c r="C201" s="9" t="s">
        <v>63</v>
      </c>
      <c r="D201" s="10" t="str">
        <f t="shared" si="60"/>
        <v>XX</v>
      </c>
      <c r="E201" s="13"/>
      <c r="F201" s="22" t="s">
        <v>64</v>
      </c>
      <c r="G201" s="24">
        <f>IFERROR(VLOOKUP('ENUMERACION DE ALOJAMIENTOS'!F201,Datos!$A$1:$B$47,2,FALSE),"")</f>
        <v>0</v>
      </c>
      <c r="H201" s="22"/>
      <c r="I201" s="26" t="str">
        <f>IFERROR(VLOOKUP('ENUMERACION DE ALOJAMIENTOS'!H201,Datos!$D$2:$F$1070,3,FALSE),"")</f>
        <v/>
      </c>
      <c r="J201" s="13"/>
      <c r="K201" s="14"/>
      <c r="L201" s="14"/>
      <c r="M201" s="14"/>
      <c r="N201" s="14"/>
      <c r="O201" s="14"/>
      <c r="P201" s="14"/>
      <c r="Q201" s="14"/>
      <c r="R201" s="28" t="str">
        <f t="shared" si="42"/>
        <v/>
      </c>
      <c r="S201" s="28" t="str">
        <f t="shared" si="43"/>
        <v/>
      </c>
      <c r="T201" s="14" t="s">
        <v>4</v>
      </c>
      <c r="U201" s="14"/>
      <c r="V201" s="14"/>
      <c r="W201" s="28" t="e">
        <f>VLOOKUP($W$18,Datos!$K$6:$P$11,MATCH('ENUMERACION DE ALOJAMIENTOS'!B201,Datos!$K$6:$P$6,0),FALSE)</f>
        <v>#N/A</v>
      </c>
      <c r="X201" s="28" t="e">
        <f t="shared" si="44"/>
        <v>#N/A</v>
      </c>
      <c r="Y201" s="28">
        <f t="shared" si="45"/>
        <v>0</v>
      </c>
      <c r="Z201" s="14" t="s">
        <v>61</v>
      </c>
      <c r="AA201" s="28" t="e">
        <f>VLOOKUP(Z201,Datos!$K$6:$P$9,MATCH('ENUMERACION DE ALOJAMIENTOS'!$B201,Datos!$K$6:$P$6,0),FALSE)</f>
        <v>#N/A</v>
      </c>
      <c r="AB201" s="28" t="e">
        <f t="shared" si="46"/>
        <v>#N/A</v>
      </c>
      <c r="AC201" s="14"/>
      <c r="AD201" s="14" t="s">
        <v>61</v>
      </c>
      <c r="AE201" s="28" t="e">
        <f>IF(AND(AD201="DOBLE",Z201="DOBLE",B201="2 LLAVES"),8,VLOOKUP(AD201,Datos!$K$6:$P$9,MATCH('ENUMERACION DE ALOJAMIENTOS'!$B201,Datos!$K$6:$P$6,0),FALSE))</f>
        <v>#N/A</v>
      </c>
      <c r="AF201" s="28" t="e">
        <f t="shared" si="47"/>
        <v>#N/A</v>
      </c>
      <c r="AG201" s="14"/>
      <c r="AH201" s="14" t="s">
        <v>61</v>
      </c>
      <c r="AI201" s="28" t="e">
        <f>IF(AND(COUNTIF(Z201:AD201,"DOBLE")&gt;=1,AH201="DOBLE",$B$20="2 LLAVES"),8,VLOOKUP(AH201,Datos!$K$6:$P$9,MATCH('ENUMERACION DE ALOJAMIENTOS'!$B201,Datos!$K$6:$P$6,0),FALSE))</f>
        <v>#N/A</v>
      </c>
      <c r="AJ201" s="28" t="e">
        <f t="shared" si="48"/>
        <v>#N/A</v>
      </c>
      <c r="AK201" s="14"/>
      <c r="AL201" s="14" t="s">
        <v>61</v>
      </c>
      <c r="AM201" s="28" t="e">
        <f>IF(AND(COUNTIF(Z201:AH201,"DOBLE")&gt;=1,AL201="DOBLE",$B$20="2 LLAVES"),8,VLOOKUP(AL201,Datos!$K$6:$P$9,MATCH('ENUMERACION DE ALOJAMIENTOS'!$B201,Datos!$K$6:$P$6,0),FALSE))</f>
        <v>#N/A</v>
      </c>
      <c r="AN201" s="28" t="e">
        <f t="shared" si="49"/>
        <v>#N/A</v>
      </c>
      <c r="AO201" s="14"/>
      <c r="AP201" s="14" t="s">
        <v>61</v>
      </c>
      <c r="AQ201" s="28" t="e">
        <f>IF(AND(COUNTIF(Z201:AL201,"DOBLE")&gt;=1,AP201="DOBLE",$B$20="2 LLAVES"),8,VLOOKUP(AP201,Datos!$K$6:$P$9,MATCH('ENUMERACION DE ALOJAMIENTOS'!$B201,Datos!$K$6:$P$6,0),FALSE))</f>
        <v>#N/A</v>
      </c>
      <c r="AR201" s="28" t="e">
        <f t="shared" si="50"/>
        <v>#N/A</v>
      </c>
      <c r="AS201" s="14"/>
      <c r="AT201" s="49">
        <f t="shared" si="51"/>
        <v>0</v>
      </c>
      <c r="AU201" s="33">
        <v>0</v>
      </c>
      <c r="AV201" s="28" t="e">
        <f>IF(((VLOOKUP($AV$19,Datos!$K$6:$P$9,MATCH('ENUMERACION DE ALOJAMIENTOS'!$B201,Datos!$K$6:$P$6,0),FALSE))*AT201)&lt;10,10,((VLOOKUP($AV$19,Datos!$K$6:$P$9,MATCH('ENUMERACION DE ALOJAMIENTOS'!$B201,Datos!$K$6:$P$6,0),FALSE))*AT201))</f>
        <v>#N/A</v>
      </c>
      <c r="AW201" s="28" t="e">
        <f>VLOOKUP($AW$19,Datos!$K$6:$P$10,MATCH('ENUMERACION DE ALOJAMIENTOS'!$B201,Datos!$K$6:$P$6,0),FALSE)</f>
        <v>#N/A</v>
      </c>
      <c r="AX201" s="28" t="str">
        <f t="shared" si="52"/>
        <v/>
      </c>
      <c r="AY201" s="28" t="str">
        <f t="shared" si="53"/>
        <v/>
      </c>
      <c r="AZ201" s="28">
        <f t="shared" si="54"/>
        <v>0</v>
      </c>
      <c r="BA201" s="51">
        <f t="shared" si="55"/>
        <v>0</v>
      </c>
      <c r="BB201" s="52" t="s">
        <v>65</v>
      </c>
      <c r="BC201" s="46" t="s">
        <v>4</v>
      </c>
      <c r="BD201" s="47" t="str">
        <f t="shared" si="56"/>
        <v/>
      </c>
      <c r="BE201" s="46" t="s">
        <v>4</v>
      </c>
      <c r="BF201" s="47" t="str">
        <f t="shared" si="57"/>
        <v/>
      </c>
      <c r="BG201" s="46" t="s">
        <v>4</v>
      </c>
      <c r="BH201" s="43" t="str">
        <f t="shared" si="58"/>
        <v>Seleccione Categoría</v>
      </c>
      <c r="BI201" s="43"/>
      <c r="BJ201" s="6" t="str">
        <f t="shared" si="59"/>
        <v/>
      </c>
    </row>
    <row r="202" spans="1:62" ht="30" x14ac:dyDescent="0.25">
      <c r="A202" s="13" t="s">
        <v>61</v>
      </c>
      <c r="B202" s="15" t="s">
        <v>62</v>
      </c>
      <c r="C202" s="9" t="s">
        <v>63</v>
      </c>
      <c r="D202" s="10" t="str">
        <f t="shared" si="60"/>
        <v>XX</v>
      </c>
      <c r="E202" s="13"/>
      <c r="F202" s="22" t="s">
        <v>64</v>
      </c>
      <c r="G202" s="24">
        <f>IFERROR(VLOOKUP('ENUMERACION DE ALOJAMIENTOS'!F202,Datos!$A$1:$B$47,2,FALSE),"")</f>
        <v>0</v>
      </c>
      <c r="H202" s="22"/>
      <c r="I202" s="26" t="str">
        <f>IFERROR(VLOOKUP('ENUMERACION DE ALOJAMIENTOS'!H202,Datos!$D$2:$F$1070,3,FALSE),"")</f>
        <v/>
      </c>
      <c r="J202" s="13"/>
      <c r="K202" s="14"/>
      <c r="L202" s="14"/>
      <c r="M202" s="14"/>
      <c r="N202" s="14"/>
      <c r="O202" s="14"/>
      <c r="P202" s="14"/>
      <c r="Q202" s="14"/>
      <c r="R202" s="28" t="str">
        <f t="shared" si="42"/>
        <v/>
      </c>
      <c r="S202" s="28" t="str">
        <f t="shared" si="43"/>
        <v/>
      </c>
      <c r="T202" s="14" t="s">
        <v>4</v>
      </c>
      <c r="U202" s="14"/>
      <c r="V202" s="14"/>
      <c r="W202" s="28" t="e">
        <f>VLOOKUP($W$18,Datos!$K$6:$P$11,MATCH('ENUMERACION DE ALOJAMIENTOS'!B202,Datos!$K$6:$P$6,0),FALSE)</f>
        <v>#N/A</v>
      </c>
      <c r="X202" s="28" t="e">
        <f t="shared" si="44"/>
        <v>#N/A</v>
      </c>
      <c r="Y202" s="28">
        <f t="shared" si="45"/>
        <v>0</v>
      </c>
      <c r="Z202" s="14" t="s">
        <v>61</v>
      </c>
      <c r="AA202" s="28" t="e">
        <f>VLOOKUP(Z202,Datos!$K$6:$P$9,MATCH('ENUMERACION DE ALOJAMIENTOS'!$B202,Datos!$K$6:$P$6,0),FALSE)</f>
        <v>#N/A</v>
      </c>
      <c r="AB202" s="28" t="e">
        <f t="shared" si="46"/>
        <v>#N/A</v>
      </c>
      <c r="AC202" s="14"/>
      <c r="AD202" s="14" t="s">
        <v>61</v>
      </c>
      <c r="AE202" s="28" t="e">
        <f>IF(AND(AD202="DOBLE",Z202="DOBLE",B202="2 LLAVES"),8,VLOOKUP(AD202,Datos!$K$6:$P$9,MATCH('ENUMERACION DE ALOJAMIENTOS'!$B202,Datos!$K$6:$P$6,0),FALSE))</f>
        <v>#N/A</v>
      </c>
      <c r="AF202" s="28" t="e">
        <f t="shared" si="47"/>
        <v>#N/A</v>
      </c>
      <c r="AG202" s="14"/>
      <c r="AH202" s="14" t="s">
        <v>61</v>
      </c>
      <c r="AI202" s="28" t="e">
        <f>IF(AND(COUNTIF(Z202:AD202,"DOBLE")&gt;=1,AH202="DOBLE",$B$20="2 LLAVES"),8,VLOOKUP(AH202,Datos!$K$6:$P$9,MATCH('ENUMERACION DE ALOJAMIENTOS'!$B202,Datos!$K$6:$P$6,0),FALSE))</f>
        <v>#N/A</v>
      </c>
      <c r="AJ202" s="28" t="e">
        <f t="shared" si="48"/>
        <v>#N/A</v>
      </c>
      <c r="AK202" s="14"/>
      <c r="AL202" s="14" t="s">
        <v>61</v>
      </c>
      <c r="AM202" s="28" t="e">
        <f>IF(AND(COUNTIF(Z202:AH202,"DOBLE")&gt;=1,AL202="DOBLE",$B$20="2 LLAVES"),8,VLOOKUP(AL202,Datos!$K$6:$P$9,MATCH('ENUMERACION DE ALOJAMIENTOS'!$B202,Datos!$K$6:$P$6,0),FALSE))</f>
        <v>#N/A</v>
      </c>
      <c r="AN202" s="28" t="e">
        <f t="shared" si="49"/>
        <v>#N/A</v>
      </c>
      <c r="AO202" s="14"/>
      <c r="AP202" s="14" t="s">
        <v>61</v>
      </c>
      <c r="AQ202" s="28" t="e">
        <f>IF(AND(COUNTIF(Z202:AL202,"DOBLE")&gt;=1,AP202="DOBLE",$B$20="2 LLAVES"),8,VLOOKUP(AP202,Datos!$K$6:$P$9,MATCH('ENUMERACION DE ALOJAMIENTOS'!$B202,Datos!$K$6:$P$6,0),FALSE))</f>
        <v>#N/A</v>
      </c>
      <c r="AR202" s="28" t="e">
        <f t="shared" si="50"/>
        <v>#N/A</v>
      </c>
      <c r="AS202" s="14"/>
      <c r="AT202" s="49">
        <f t="shared" si="51"/>
        <v>0</v>
      </c>
      <c r="AU202" s="33">
        <v>0</v>
      </c>
      <c r="AV202" s="28" t="e">
        <f>IF(((VLOOKUP($AV$19,Datos!$K$6:$P$9,MATCH('ENUMERACION DE ALOJAMIENTOS'!$B202,Datos!$K$6:$P$6,0),FALSE))*AT202)&lt;10,10,((VLOOKUP($AV$19,Datos!$K$6:$P$9,MATCH('ENUMERACION DE ALOJAMIENTOS'!$B202,Datos!$K$6:$P$6,0),FALSE))*AT202))</f>
        <v>#N/A</v>
      </c>
      <c r="AW202" s="28" t="e">
        <f>VLOOKUP($AW$19,Datos!$K$6:$P$10,MATCH('ENUMERACION DE ALOJAMIENTOS'!$B202,Datos!$K$6:$P$6,0),FALSE)</f>
        <v>#N/A</v>
      </c>
      <c r="AX202" s="28" t="str">
        <f t="shared" si="52"/>
        <v/>
      </c>
      <c r="AY202" s="28" t="str">
        <f t="shared" si="53"/>
        <v/>
      </c>
      <c r="AZ202" s="28">
        <f t="shared" si="54"/>
        <v>0</v>
      </c>
      <c r="BA202" s="51">
        <f t="shared" si="55"/>
        <v>0</v>
      </c>
      <c r="BB202" s="52" t="s">
        <v>65</v>
      </c>
      <c r="BC202" s="46" t="s">
        <v>4</v>
      </c>
      <c r="BD202" s="47" t="str">
        <f t="shared" si="56"/>
        <v/>
      </c>
      <c r="BE202" s="46" t="s">
        <v>4</v>
      </c>
      <c r="BF202" s="47" t="str">
        <f t="shared" si="57"/>
        <v/>
      </c>
      <c r="BG202" s="46" t="s">
        <v>4</v>
      </c>
      <c r="BH202" s="43" t="str">
        <f t="shared" si="58"/>
        <v>Seleccione Categoría</v>
      </c>
      <c r="BI202" s="43"/>
      <c r="BJ202" s="6" t="str">
        <f t="shared" si="59"/>
        <v/>
      </c>
    </row>
    <row r="203" spans="1:62" ht="30" x14ac:dyDescent="0.25">
      <c r="A203" s="13" t="s">
        <v>61</v>
      </c>
      <c r="B203" s="15" t="s">
        <v>62</v>
      </c>
      <c r="C203" s="9" t="s">
        <v>63</v>
      </c>
      <c r="D203" s="10" t="str">
        <f t="shared" si="60"/>
        <v>XX</v>
      </c>
      <c r="E203" s="13"/>
      <c r="F203" s="22" t="s">
        <v>64</v>
      </c>
      <c r="G203" s="24">
        <f>IFERROR(VLOOKUP('ENUMERACION DE ALOJAMIENTOS'!F203,Datos!$A$1:$B$47,2,FALSE),"")</f>
        <v>0</v>
      </c>
      <c r="H203" s="22"/>
      <c r="I203" s="26" t="str">
        <f>IFERROR(VLOOKUP('ENUMERACION DE ALOJAMIENTOS'!H203,Datos!$D$2:$F$1070,3,FALSE),"")</f>
        <v/>
      </c>
      <c r="J203" s="13"/>
      <c r="K203" s="14"/>
      <c r="L203" s="14"/>
      <c r="M203" s="14"/>
      <c r="N203" s="14"/>
      <c r="O203" s="14"/>
      <c r="P203" s="14"/>
      <c r="Q203" s="14"/>
      <c r="R203" s="28" t="str">
        <f t="shared" si="42"/>
        <v/>
      </c>
      <c r="S203" s="28" t="str">
        <f t="shared" si="43"/>
        <v/>
      </c>
      <c r="T203" s="14" t="s">
        <v>4</v>
      </c>
      <c r="U203" s="14"/>
      <c r="V203" s="14"/>
      <c r="W203" s="28" t="e">
        <f>VLOOKUP($W$18,Datos!$K$6:$P$11,MATCH('ENUMERACION DE ALOJAMIENTOS'!B203,Datos!$K$6:$P$6,0),FALSE)</f>
        <v>#N/A</v>
      </c>
      <c r="X203" s="28" t="e">
        <f t="shared" si="44"/>
        <v>#N/A</v>
      </c>
      <c r="Y203" s="28">
        <f t="shared" si="45"/>
        <v>0</v>
      </c>
      <c r="Z203" s="14" t="s">
        <v>61</v>
      </c>
      <c r="AA203" s="28" t="e">
        <f>VLOOKUP(Z203,Datos!$K$6:$P$9,MATCH('ENUMERACION DE ALOJAMIENTOS'!$B203,Datos!$K$6:$P$6,0),FALSE)</f>
        <v>#N/A</v>
      </c>
      <c r="AB203" s="28" t="e">
        <f t="shared" si="46"/>
        <v>#N/A</v>
      </c>
      <c r="AC203" s="14"/>
      <c r="AD203" s="14" t="s">
        <v>61</v>
      </c>
      <c r="AE203" s="28" t="e">
        <f>IF(AND(AD203="DOBLE",Z203="DOBLE",B203="2 LLAVES"),8,VLOOKUP(AD203,Datos!$K$6:$P$9,MATCH('ENUMERACION DE ALOJAMIENTOS'!$B203,Datos!$K$6:$P$6,0),FALSE))</f>
        <v>#N/A</v>
      </c>
      <c r="AF203" s="28" t="e">
        <f t="shared" si="47"/>
        <v>#N/A</v>
      </c>
      <c r="AG203" s="14"/>
      <c r="AH203" s="14" t="s">
        <v>61</v>
      </c>
      <c r="AI203" s="28" t="e">
        <f>IF(AND(COUNTIF(Z203:AD203,"DOBLE")&gt;=1,AH203="DOBLE",$B$20="2 LLAVES"),8,VLOOKUP(AH203,Datos!$K$6:$P$9,MATCH('ENUMERACION DE ALOJAMIENTOS'!$B203,Datos!$K$6:$P$6,0),FALSE))</f>
        <v>#N/A</v>
      </c>
      <c r="AJ203" s="28" t="e">
        <f t="shared" si="48"/>
        <v>#N/A</v>
      </c>
      <c r="AK203" s="14"/>
      <c r="AL203" s="14" t="s">
        <v>61</v>
      </c>
      <c r="AM203" s="28" t="e">
        <f>IF(AND(COUNTIF(Z203:AH203,"DOBLE")&gt;=1,AL203="DOBLE",$B$20="2 LLAVES"),8,VLOOKUP(AL203,Datos!$K$6:$P$9,MATCH('ENUMERACION DE ALOJAMIENTOS'!$B203,Datos!$K$6:$P$6,0),FALSE))</f>
        <v>#N/A</v>
      </c>
      <c r="AN203" s="28" t="e">
        <f t="shared" si="49"/>
        <v>#N/A</v>
      </c>
      <c r="AO203" s="14"/>
      <c r="AP203" s="14" t="s">
        <v>61</v>
      </c>
      <c r="AQ203" s="28" t="e">
        <f>IF(AND(COUNTIF(Z203:AL203,"DOBLE")&gt;=1,AP203="DOBLE",$B$20="2 LLAVES"),8,VLOOKUP(AP203,Datos!$K$6:$P$9,MATCH('ENUMERACION DE ALOJAMIENTOS'!$B203,Datos!$K$6:$P$6,0),FALSE))</f>
        <v>#N/A</v>
      </c>
      <c r="AR203" s="28" t="e">
        <f t="shared" si="50"/>
        <v>#N/A</v>
      </c>
      <c r="AS203" s="14"/>
      <c r="AT203" s="49">
        <f t="shared" si="51"/>
        <v>0</v>
      </c>
      <c r="AU203" s="33">
        <v>0</v>
      </c>
      <c r="AV203" s="28" t="e">
        <f>IF(((VLOOKUP($AV$19,Datos!$K$6:$P$9,MATCH('ENUMERACION DE ALOJAMIENTOS'!$B203,Datos!$K$6:$P$6,0),FALSE))*AT203)&lt;10,10,((VLOOKUP($AV$19,Datos!$K$6:$P$9,MATCH('ENUMERACION DE ALOJAMIENTOS'!$B203,Datos!$K$6:$P$6,0),FALSE))*AT203))</f>
        <v>#N/A</v>
      </c>
      <c r="AW203" s="28" t="e">
        <f>VLOOKUP($AW$19,Datos!$K$6:$P$10,MATCH('ENUMERACION DE ALOJAMIENTOS'!$B203,Datos!$K$6:$P$6,0),FALSE)</f>
        <v>#N/A</v>
      </c>
      <c r="AX203" s="28" t="str">
        <f t="shared" si="52"/>
        <v/>
      </c>
      <c r="AY203" s="28" t="str">
        <f t="shared" si="53"/>
        <v/>
      </c>
      <c r="AZ203" s="28">
        <f t="shared" si="54"/>
        <v>0</v>
      </c>
      <c r="BA203" s="51">
        <f t="shared" si="55"/>
        <v>0</v>
      </c>
      <c r="BB203" s="52" t="s">
        <v>65</v>
      </c>
      <c r="BC203" s="46" t="s">
        <v>4</v>
      </c>
      <c r="BD203" s="47" t="str">
        <f t="shared" si="56"/>
        <v/>
      </c>
      <c r="BE203" s="46" t="s">
        <v>4</v>
      </c>
      <c r="BF203" s="47" t="str">
        <f t="shared" si="57"/>
        <v/>
      </c>
      <c r="BG203" s="46" t="s">
        <v>4</v>
      </c>
      <c r="BH203" s="43" t="str">
        <f t="shared" si="58"/>
        <v>Seleccione Categoría</v>
      </c>
      <c r="BI203" s="43"/>
      <c r="BJ203" s="6" t="str">
        <f t="shared" si="59"/>
        <v/>
      </c>
    </row>
    <row r="204" spans="1:62" ht="30" x14ac:dyDescent="0.25">
      <c r="A204" s="13" t="s">
        <v>61</v>
      </c>
      <c r="B204" s="15" t="s">
        <v>62</v>
      </c>
      <c r="C204" s="9" t="s">
        <v>63</v>
      </c>
      <c r="D204" s="10" t="str">
        <f t="shared" si="60"/>
        <v>XX</v>
      </c>
      <c r="E204" s="13"/>
      <c r="F204" s="22" t="s">
        <v>64</v>
      </c>
      <c r="G204" s="24">
        <f>IFERROR(VLOOKUP('ENUMERACION DE ALOJAMIENTOS'!F204,Datos!$A$1:$B$47,2,FALSE),"")</f>
        <v>0</v>
      </c>
      <c r="H204" s="22"/>
      <c r="I204" s="26" t="str">
        <f>IFERROR(VLOOKUP('ENUMERACION DE ALOJAMIENTOS'!H204,Datos!$D$2:$F$1070,3,FALSE),"")</f>
        <v/>
      </c>
      <c r="J204" s="13"/>
      <c r="K204" s="14"/>
      <c r="L204" s="14"/>
      <c r="M204" s="14"/>
      <c r="N204" s="14"/>
      <c r="O204" s="14"/>
      <c r="P204" s="14"/>
      <c r="Q204" s="14"/>
      <c r="R204" s="28" t="str">
        <f t="shared" si="42"/>
        <v/>
      </c>
      <c r="S204" s="28" t="str">
        <f t="shared" si="43"/>
        <v/>
      </c>
      <c r="T204" s="14" t="s">
        <v>4</v>
      </c>
      <c r="U204" s="14"/>
      <c r="V204" s="14"/>
      <c r="W204" s="28" t="e">
        <f>VLOOKUP($W$18,Datos!$K$6:$P$11,MATCH('ENUMERACION DE ALOJAMIENTOS'!B204,Datos!$K$6:$P$6,0),FALSE)</f>
        <v>#N/A</v>
      </c>
      <c r="X204" s="28" t="e">
        <f t="shared" si="44"/>
        <v>#N/A</v>
      </c>
      <c r="Y204" s="28">
        <f t="shared" si="45"/>
        <v>0</v>
      </c>
      <c r="Z204" s="14" t="s">
        <v>61</v>
      </c>
      <c r="AA204" s="28" t="e">
        <f>VLOOKUP(Z204,Datos!$K$6:$P$9,MATCH('ENUMERACION DE ALOJAMIENTOS'!$B204,Datos!$K$6:$P$6,0),FALSE)</f>
        <v>#N/A</v>
      </c>
      <c r="AB204" s="28" t="e">
        <f t="shared" si="46"/>
        <v>#N/A</v>
      </c>
      <c r="AC204" s="14"/>
      <c r="AD204" s="14" t="s">
        <v>61</v>
      </c>
      <c r="AE204" s="28" t="e">
        <f>IF(AND(AD204="DOBLE",Z204="DOBLE",B204="2 LLAVES"),8,VLOOKUP(AD204,Datos!$K$6:$P$9,MATCH('ENUMERACION DE ALOJAMIENTOS'!$B204,Datos!$K$6:$P$6,0),FALSE))</f>
        <v>#N/A</v>
      </c>
      <c r="AF204" s="28" t="e">
        <f t="shared" si="47"/>
        <v>#N/A</v>
      </c>
      <c r="AG204" s="14"/>
      <c r="AH204" s="14" t="s">
        <v>61</v>
      </c>
      <c r="AI204" s="28" t="e">
        <f>IF(AND(COUNTIF(Z204:AD204,"DOBLE")&gt;=1,AH204="DOBLE",$B$20="2 LLAVES"),8,VLOOKUP(AH204,Datos!$K$6:$P$9,MATCH('ENUMERACION DE ALOJAMIENTOS'!$B204,Datos!$K$6:$P$6,0),FALSE))</f>
        <v>#N/A</v>
      </c>
      <c r="AJ204" s="28" t="e">
        <f t="shared" si="48"/>
        <v>#N/A</v>
      </c>
      <c r="AK204" s="14"/>
      <c r="AL204" s="14" t="s">
        <v>61</v>
      </c>
      <c r="AM204" s="28" t="e">
        <f>IF(AND(COUNTIF(Z204:AH204,"DOBLE")&gt;=1,AL204="DOBLE",$B$20="2 LLAVES"),8,VLOOKUP(AL204,Datos!$K$6:$P$9,MATCH('ENUMERACION DE ALOJAMIENTOS'!$B204,Datos!$K$6:$P$6,0),FALSE))</f>
        <v>#N/A</v>
      </c>
      <c r="AN204" s="28" t="e">
        <f t="shared" si="49"/>
        <v>#N/A</v>
      </c>
      <c r="AO204" s="14"/>
      <c r="AP204" s="14" t="s">
        <v>61</v>
      </c>
      <c r="AQ204" s="28" t="e">
        <f>IF(AND(COUNTIF(Z204:AL204,"DOBLE")&gt;=1,AP204="DOBLE",$B$20="2 LLAVES"),8,VLOOKUP(AP204,Datos!$K$6:$P$9,MATCH('ENUMERACION DE ALOJAMIENTOS'!$B204,Datos!$K$6:$P$6,0),FALSE))</f>
        <v>#N/A</v>
      </c>
      <c r="AR204" s="28" t="e">
        <f t="shared" si="50"/>
        <v>#N/A</v>
      </c>
      <c r="AS204" s="14"/>
      <c r="AT204" s="49">
        <f t="shared" si="51"/>
        <v>0</v>
      </c>
      <c r="AU204" s="33">
        <v>0</v>
      </c>
      <c r="AV204" s="28" t="e">
        <f>IF(((VLOOKUP($AV$19,Datos!$K$6:$P$9,MATCH('ENUMERACION DE ALOJAMIENTOS'!$B204,Datos!$K$6:$P$6,0),FALSE))*AT204)&lt;10,10,((VLOOKUP($AV$19,Datos!$K$6:$P$9,MATCH('ENUMERACION DE ALOJAMIENTOS'!$B204,Datos!$K$6:$P$6,0),FALSE))*AT204))</f>
        <v>#N/A</v>
      </c>
      <c r="AW204" s="28" t="e">
        <f>VLOOKUP($AW$19,Datos!$K$6:$P$10,MATCH('ENUMERACION DE ALOJAMIENTOS'!$B204,Datos!$K$6:$P$6,0),FALSE)</f>
        <v>#N/A</v>
      </c>
      <c r="AX204" s="28" t="str">
        <f t="shared" si="52"/>
        <v/>
      </c>
      <c r="AY204" s="28" t="str">
        <f t="shared" si="53"/>
        <v/>
      </c>
      <c r="AZ204" s="28">
        <f t="shared" si="54"/>
        <v>0</v>
      </c>
      <c r="BA204" s="51">
        <f t="shared" si="55"/>
        <v>0</v>
      </c>
      <c r="BB204" s="52" t="s">
        <v>65</v>
      </c>
      <c r="BC204" s="46" t="s">
        <v>4</v>
      </c>
      <c r="BD204" s="47" t="str">
        <f t="shared" si="56"/>
        <v/>
      </c>
      <c r="BE204" s="46" t="s">
        <v>4</v>
      </c>
      <c r="BF204" s="47" t="str">
        <f t="shared" si="57"/>
        <v/>
      </c>
      <c r="BG204" s="46" t="s">
        <v>4</v>
      </c>
      <c r="BH204" s="43" t="str">
        <f t="shared" si="58"/>
        <v>Seleccione Categoría</v>
      </c>
      <c r="BI204" s="43"/>
      <c r="BJ204" s="6" t="str">
        <f t="shared" si="59"/>
        <v/>
      </c>
    </row>
    <row r="205" spans="1:62" ht="30" x14ac:dyDescent="0.25">
      <c r="A205" s="13" t="s">
        <v>61</v>
      </c>
      <c r="B205" s="15" t="s">
        <v>62</v>
      </c>
      <c r="C205" s="9" t="s">
        <v>63</v>
      </c>
      <c r="D205" s="10" t="str">
        <f t="shared" si="60"/>
        <v>XX</v>
      </c>
      <c r="E205" s="13"/>
      <c r="F205" s="22" t="s">
        <v>64</v>
      </c>
      <c r="G205" s="24">
        <f>IFERROR(VLOOKUP('ENUMERACION DE ALOJAMIENTOS'!F205,Datos!$A$1:$B$47,2,FALSE),"")</f>
        <v>0</v>
      </c>
      <c r="H205" s="22"/>
      <c r="I205" s="26" t="str">
        <f>IFERROR(VLOOKUP('ENUMERACION DE ALOJAMIENTOS'!H205,Datos!$D$2:$F$1070,3,FALSE),"")</f>
        <v/>
      </c>
      <c r="J205" s="13"/>
      <c r="K205" s="14"/>
      <c r="L205" s="14"/>
      <c r="M205" s="14"/>
      <c r="N205" s="14"/>
      <c r="O205" s="14"/>
      <c r="P205" s="14"/>
      <c r="Q205" s="14"/>
      <c r="R205" s="28" t="str">
        <f t="shared" si="42"/>
        <v/>
      </c>
      <c r="S205" s="28" t="str">
        <f t="shared" si="43"/>
        <v/>
      </c>
      <c r="T205" s="14" t="s">
        <v>4</v>
      </c>
      <c r="U205" s="14"/>
      <c r="V205" s="14"/>
      <c r="W205" s="28" t="e">
        <f>VLOOKUP($W$18,Datos!$K$6:$P$11,MATCH('ENUMERACION DE ALOJAMIENTOS'!B205,Datos!$K$6:$P$6,0),FALSE)</f>
        <v>#N/A</v>
      </c>
      <c r="X205" s="28" t="e">
        <f t="shared" si="44"/>
        <v>#N/A</v>
      </c>
      <c r="Y205" s="28">
        <f t="shared" si="45"/>
        <v>0</v>
      </c>
      <c r="Z205" s="14" t="s">
        <v>61</v>
      </c>
      <c r="AA205" s="28" t="e">
        <f>VLOOKUP(Z205,Datos!$K$6:$P$9,MATCH('ENUMERACION DE ALOJAMIENTOS'!$B205,Datos!$K$6:$P$6,0),FALSE)</f>
        <v>#N/A</v>
      </c>
      <c r="AB205" s="28" t="e">
        <f t="shared" si="46"/>
        <v>#N/A</v>
      </c>
      <c r="AC205" s="14"/>
      <c r="AD205" s="14" t="s">
        <v>61</v>
      </c>
      <c r="AE205" s="28" t="e">
        <f>IF(AND(AD205="DOBLE",Z205="DOBLE",B205="2 LLAVES"),8,VLOOKUP(AD205,Datos!$K$6:$P$9,MATCH('ENUMERACION DE ALOJAMIENTOS'!$B205,Datos!$K$6:$P$6,0),FALSE))</f>
        <v>#N/A</v>
      </c>
      <c r="AF205" s="28" t="e">
        <f t="shared" si="47"/>
        <v>#N/A</v>
      </c>
      <c r="AG205" s="14"/>
      <c r="AH205" s="14" t="s">
        <v>61</v>
      </c>
      <c r="AI205" s="28" t="e">
        <f>IF(AND(COUNTIF(Z205:AD205,"DOBLE")&gt;=1,AH205="DOBLE",$B$20="2 LLAVES"),8,VLOOKUP(AH205,Datos!$K$6:$P$9,MATCH('ENUMERACION DE ALOJAMIENTOS'!$B205,Datos!$K$6:$P$6,0),FALSE))</f>
        <v>#N/A</v>
      </c>
      <c r="AJ205" s="28" t="e">
        <f t="shared" si="48"/>
        <v>#N/A</v>
      </c>
      <c r="AK205" s="14"/>
      <c r="AL205" s="14" t="s">
        <v>61</v>
      </c>
      <c r="AM205" s="28" t="e">
        <f>IF(AND(COUNTIF(Z205:AH205,"DOBLE")&gt;=1,AL205="DOBLE",$B$20="2 LLAVES"),8,VLOOKUP(AL205,Datos!$K$6:$P$9,MATCH('ENUMERACION DE ALOJAMIENTOS'!$B205,Datos!$K$6:$P$6,0),FALSE))</f>
        <v>#N/A</v>
      </c>
      <c r="AN205" s="28" t="e">
        <f t="shared" si="49"/>
        <v>#N/A</v>
      </c>
      <c r="AO205" s="14"/>
      <c r="AP205" s="14" t="s">
        <v>61</v>
      </c>
      <c r="AQ205" s="28" t="e">
        <f>IF(AND(COUNTIF(Z205:AL205,"DOBLE")&gt;=1,AP205="DOBLE",$B$20="2 LLAVES"),8,VLOOKUP(AP205,Datos!$K$6:$P$9,MATCH('ENUMERACION DE ALOJAMIENTOS'!$B205,Datos!$K$6:$P$6,0),FALSE))</f>
        <v>#N/A</v>
      </c>
      <c r="AR205" s="28" t="e">
        <f t="shared" si="50"/>
        <v>#N/A</v>
      </c>
      <c r="AS205" s="14"/>
      <c r="AT205" s="49">
        <f t="shared" si="51"/>
        <v>0</v>
      </c>
      <c r="AU205" s="33">
        <v>0</v>
      </c>
      <c r="AV205" s="28" t="e">
        <f>IF(((VLOOKUP($AV$19,Datos!$K$6:$P$9,MATCH('ENUMERACION DE ALOJAMIENTOS'!$B205,Datos!$K$6:$P$6,0),FALSE))*AT205)&lt;10,10,((VLOOKUP($AV$19,Datos!$K$6:$P$9,MATCH('ENUMERACION DE ALOJAMIENTOS'!$B205,Datos!$K$6:$P$6,0),FALSE))*AT205))</f>
        <v>#N/A</v>
      </c>
      <c r="AW205" s="28" t="e">
        <f>VLOOKUP($AW$19,Datos!$K$6:$P$10,MATCH('ENUMERACION DE ALOJAMIENTOS'!$B205,Datos!$K$6:$P$6,0),FALSE)</f>
        <v>#N/A</v>
      </c>
      <c r="AX205" s="28" t="str">
        <f t="shared" si="52"/>
        <v/>
      </c>
      <c r="AY205" s="28" t="str">
        <f t="shared" si="53"/>
        <v/>
      </c>
      <c r="AZ205" s="28">
        <f t="shared" si="54"/>
        <v>0</v>
      </c>
      <c r="BA205" s="51">
        <f t="shared" si="55"/>
        <v>0</v>
      </c>
      <c r="BB205" s="52" t="s">
        <v>65</v>
      </c>
      <c r="BC205" s="46" t="s">
        <v>4</v>
      </c>
      <c r="BD205" s="47" t="str">
        <f t="shared" si="56"/>
        <v/>
      </c>
      <c r="BE205" s="46" t="s">
        <v>4</v>
      </c>
      <c r="BF205" s="47" t="str">
        <f t="shared" si="57"/>
        <v/>
      </c>
      <c r="BG205" s="46" t="s">
        <v>4</v>
      </c>
      <c r="BH205" s="43" t="str">
        <f t="shared" si="58"/>
        <v>Seleccione Categoría</v>
      </c>
      <c r="BI205" s="43"/>
      <c r="BJ205" s="6" t="str">
        <f t="shared" si="59"/>
        <v/>
      </c>
    </row>
    <row r="206" spans="1:62" ht="30" x14ac:dyDescent="0.25">
      <c r="A206" s="13" t="s">
        <v>61</v>
      </c>
      <c r="B206" s="15" t="s">
        <v>62</v>
      </c>
      <c r="C206" s="9" t="s">
        <v>63</v>
      </c>
      <c r="D206" s="10" t="str">
        <f t="shared" si="60"/>
        <v>XX</v>
      </c>
      <c r="E206" s="13"/>
      <c r="F206" s="22" t="s">
        <v>64</v>
      </c>
      <c r="G206" s="24">
        <f>IFERROR(VLOOKUP('ENUMERACION DE ALOJAMIENTOS'!F206,Datos!$A$1:$B$47,2,FALSE),"")</f>
        <v>0</v>
      </c>
      <c r="H206" s="22"/>
      <c r="I206" s="26" t="str">
        <f>IFERROR(VLOOKUP('ENUMERACION DE ALOJAMIENTOS'!H206,Datos!$D$2:$F$1070,3,FALSE),"")</f>
        <v/>
      </c>
      <c r="J206" s="13"/>
      <c r="K206" s="14"/>
      <c r="L206" s="14"/>
      <c r="M206" s="14"/>
      <c r="N206" s="14"/>
      <c r="O206" s="14"/>
      <c r="P206" s="14"/>
      <c r="Q206" s="14"/>
      <c r="R206" s="28" t="str">
        <f t="shared" si="42"/>
        <v/>
      </c>
      <c r="S206" s="28" t="str">
        <f t="shared" si="43"/>
        <v/>
      </c>
      <c r="T206" s="14" t="s">
        <v>4</v>
      </c>
      <c r="U206" s="14"/>
      <c r="V206" s="14"/>
      <c r="W206" s="28" t="e">
        <f>VLOOKUP($W$18,Datos!$K$6:$P$11,MATCH('ENUMERACION DE ALOJAMIENTOS'!B206,Datos!$K$6:$P$6,0),FALSE)</f>
        <v>#N/A</v>
      </c>
      <c r="X206" s="28" t="e">
        <f t="shared" si="44"/>
        <v>#N/A</v>
      </c>
      <c r="Y206" s="28">
        <f t="shared" si="45"/>
        <v>0</v>
      </c>
      <c r="Z206" s="14" t="s">
        <v>61</v>
      </c>
      <c r="AA206" s="28" t="e">
        <f>VLOOKUP(Z206,Datos!$K$6:$P$9,MATCH('ENUMERACION DE ALOJAMIENTOS'!$B206,Datos!$K$6:$P$6,0),FALSE)</f>
        <v>#N/A</v>
      </c>
      <c r="AB206" s="28" t="e">
        <f t="shared" si="46"/>
        <v>#N/A</v>
      </c>
      <c r="AC206" s="14"/>
      <c r="AD206" s="14" t="s">
        <v>61</v>
      </c>
      <c r="AE206" s="28" t="e">
        <f>IF(AND(AD206="DOBLE",Z206="DOBLE",B206="2 LLAVES"),8,VLOOKUP(AD206,Datos!$K$6:$P$9,MATCH('ENUMERACION DE ALOJAMIENTOS'!$B206,Datos!$K$6:$P$6,0),FALSE))</f>
        <v>#N/A</v>
      </c>
      <c r="AF206" s="28" t="e">
        <f t="shared" si="47"/>
        <v>#N/A</v>
      </c>
      <c r="AG206" s="14"/>
      <c r="AH206" s="14" t="s">
        <v>61</v>
      </c>
      <c r="AI206" s="28" t="e">
        <f>IF(AND(COUNTIF(Z206:AD206,"DOBLE")&gt;=1,AH206="DOBLE",$B$20="2 LLAVES"),8,VLOOKUP(AH206,Datos!$K$6:$P$9,MATCH('ENUMERACION DE ALOJAMIENTOS'!$B206,Datos!$K$6:$P$6,0),FALSE))</f>
        <v>#N/A</v>
      </c>
      <c r="AJ206" s="28" t="e">
        <f t="shared" si="48"/>
        <v>#N/A</v>
      </c>
      <c r="AK206" s="14"/>
      <c r="AL206" s="14" t="s">
        <v>61</v>
      </c>
      <c r="AM206" s="28" t="e">
        <f>IF(AND(COUNTIF(Z206:AH206,"DOBLE")&gt;=1,AL206="DOBLE",$B$20="2 LLAVES"),8,VLOOKUP(AL206,Datos!$K$6:$P$9,MATCH('ENUMERACION DE ALOJAMIENTOS'!$B206,Datos!$K$6:$P$6,0),FALSE))</f>
        <v>#N/A</v>
      </c>
      <c r="AN206" s="28" t="e">
        <f t="shared" si="49"/>
        <v>#N/A</v>
      </c>
      <c r="AO206" s="14"/>
      <c r="AP206" s="14" t="s">
        <v>61</v>
      </c>
      <c r="AQ206" s="28" t="e">
        <f>IF(AND(COUNTIF(Z206:AL206,"DOBLE")&gt;=1,AP206="DOBLE",$B$20="2 LLAVES"),8,VLOOKUP(AP206,Datos!$K$6:$P$9,MATCH('ENUMERACION DE ALOJAMIENTOS'!$B206,Datos!$K$6:$P$6,0),FALSE))</f>
        <v>#N/A</v>
      </c>
      <c r="AR206" s="28" t="e">
        <f t="shared" si="50"/>
        <v>#N/A</v>
      </c>
      <c r="AS206" s="14"/>
      <c r="AT206" s="49">
        <f t="shared" si="51"/>
        <v>0</v>
      </c>
      <c r="AU206" s="33">
        <v>0</v>
      </c>
      <c r="AV206" s="28" t="e">
        <f>IF(((VLOOKUP($AV$19,Datos!$K$6:$P$9,MATCH('ENUMERACION DE ALOJAMIENTOS'!$B206,Datos!$K$6:$P$6,0),FALSE))*AT206)&lt;10,10,((VLOOKUP($AV$19,Datos!$K$6:$P$9,MATCH('ENUMERACION DE ALOJAMIENTOS'!$B206,Datos!$K$6:$P$6,0),FALSE))*AT206))</f>
        <v>#N/A</v>
      </c>
      <c r="AW206" s="28" t="e">
        <f>VLOOKUP($AW$19,Datos!$K$6:$P$10,MATCH('ENUMERACION DE ALOJAMIENTOS'!$B206,Datos!$K$6:$P$6,0),FALSE)</f>
        <v>#N/A</v>
      </c>
      <c r="AX206" s="28" t="str">
        <f t="shared" si="52"/>
        <v/>
      </c>
      <c r="AY206" s="28" t="str">
        <f t="shared" si="53"/>
        <v/>
      </c>
      <c r="AZ206" s="28">
        <f t="shared" si="54"/>
        <v>0</v>
      </c>
      <c r="BA206" s="51">
        <f t="shared" si="55"/>
        <v>0</v>
      </c>
      <c r="BB206" s="52" t="s">
        <v>65</v>
      </c>
      <c r="BC206" s="46" t="s">
        <v>4</v>
      </c>
      <c r="BD206" s="47" t="str">
        <f t="shared" si="56"/>
        <v/>
      </c>
      <c r="BE206" s="46" t="s">
        <v>4</v>
      </c>
      <c r="BF206" s="47" t="str">
        <f t="shared" si="57"/>
        <v/>
      </c>
      <c r="BG206" s="46" t="s">
        <v>4</v>
      </c>
      <c r="BH206" s="43" t="str">
        <f t="shared" si="58"/>
        <v>Seleccione Categoría</v>
      </c>
      <c r="BI206" s="43"/>
      <c r="BJ206" s="6" t="str">
        <f t="shared" si="59"/>
        <v/>
      </c>
    </row>
    <row r="207" spans="1:62" ht="30" x14ac:dyDescent="0.25">
      <c r="A207" s="13" t="s">
        <v>61</v>
      </c>
      <c r="B207" s="15" t="s">
        <v>62</v>
      </c>
      <c r="C207" s="9" t="s">
        <v>63</v>
      </c>
      <c r="D207" s="10" t="str">
        <f t="shared" si="60"/>
        <v>XX</v>
      </c>
      <c r="E207" s="13"/>
      <c r="F207" s="22" t="s">
        <v>64</v>
      </c>
      <c r="G207" s="24">
        <f>IFERROR(VLOOKUP('ENUMERACION DE ALOJAMIENTOS'!F207,Datos!$A$1:$B$47,2,FALSE),"")</f>
        <v>0</v>
      </c>
      <c r="H207" s="22"/>
      <c r="I207" s="26" t="str">
        <f>IFERROR(VLOOKUP('ENUMERACION DE ALOJAMIENTOS'!H207,Datos!$D$2:$F$1070,3,FALSE),"")</f>
        <v/>
      </c>
      <c r="J207" s="13"/>
      <c r="K207" s="14"/>
      <c r="L207" s="14"/>
      <c r="M207" s="14"/>
      <c r="N207" s="14"/>
      <c r="O207" s="14"/>
      <c r="P207" s="14"/>
      <c r="Q207" s="14"/>
      <c r="R207" s="28" t="str">
        <f t="shared" si="42"/>
        <v/>
      </c>
      <c r="S207" s="28" t="str">
        <f t="shared" si="43"/>
        <v/>
      </c>
      <c r="T207" s="14" t="s">
        <v>4</v>
      </c>
      <c r="U207" s="14"/>
      <c r="V207" s="14"/>
      <c r="W207" s="28" t="e">
        <f>VLOOKUP($W$18,Datos!$K$6:$P$11,MATCH('ENUMERACION DE ALOJAMIENTOS'!B207,Datos!$K$6:$P$6,0),FALSE)</f>
        <v>#N/A</v>
      </c>
      <c r="X207" s="28" t="e">
        <f t="shared" si="44"/>
        <v>#N/A</v>
      </c>
      <c r="Y207" s="28">
        <f t="shared" si="45"/>
        <v>0</v>
      </c>
      <c r="Z207" s="14" t="s">
        <v>61</v>
      </c>
      <c r="AA207" s="28" t="e">
        <f>VLOOKUP(Z207,Datos!$K$6:$P$9,MATCH('ENUMERACION DE ALOJAMIENTOS'!$B207,Datos!$K$6:$P$6,0),FALSE)</f>
        <v>#N/A</v>
      </c>
      <c r="AB207" s="28" t="e">
        <f t="shared" si="46"/>
        <v>#N/A</v>
      </c>
      <c r="AC207" s="14"/>
      <c r="AD207" s="14" t="s">
        <v>61</v>
      </c>
      <c r="AE207" s="28" t="e">
        <f>IF(AND(AD207="DOBLE",Z207="DOBLE",B207="2 LLAVES"),8,VLOOKUP(AD207,Datos!$K$6:$P$9,MATCH('ENUMERACION DE ALOJAMIENTOS'!$B207,Datos!$K$6:$P$6,0),FALSE))</f>
        <v>#N/A</v>
      </c>
      <c r="AF207" s="28" t="e">
        <f t="shared" si="47"/>
        <v>#N/A</v>
      </c>
      <c r="AG207" s="14"/>
      <c r="AH207" s="14" t="s">
        <v>61</v>
      </c>
      <c r="AI207" s="28" t="e">
        <f>IF(AND(COUNTIF(Z207:AD207,"DOBLE")&gt;=1,AH207="DOBLE",$B$20="2 LLAVES"),8,VLOOKUP(AH207,Datos!$K$6:$P$9,MATCH('ENUMERACION DE ALOJAMIENTOS'!$B207,Datos!$K$6:$P$6,0),FALSE))</f>
        <v>#N/A</v>
      </c>
      <c r="AJ207" s="28" t="e">
        <f t="shared" si="48"/>
        <v>#N/A</v>
      </c>
      <c r="AK207" s="14"/>
      <c r="AL207" s="14" t="s">
        <v>61</v>
      </c>
      <c r="AM207" s="28" t="e">
        <f>IF(AND(COUNTIF(Z207:AH207,"DOBLE")&gt;=1,AL207="DOBLE",$B$20="2 LLAVES"),8,VLOOKUP(AL207,Datos!$K$6:$P$9,MATCH('ENUMERACION DE ALOJAMIENTOS'!$B207,Datos!$K$6:$P$6,0),FALSE))</f>
        <v>#N/A</v>
      </c>
      <c r="AN207" s="28" t="e">
        <f t="shared" si="49"/>
        <v>#N/A</v>
      </c>
      <c r="AO207" s="14"/>
      <c r="AP207" s="14" t="s">
        <v>61</v>
      </c>
      <c r="AQ207" s="28" t="e">
        <f>IF(AND(COUNTIF(Z207:AL207,"DOBLE")&gt;=1,AP207="DOBLE",$B$20="2 LLAVES"),8,VLOOKUP(AP207,Datos!$K$6:$P$9,MATCH('ENUMERACION DE ALOJAMIENTOS'!$B207,Datos!$K$6:$P$6,0),FALSE))</f>
        <v>#N/A</v>
      </c>
      <c r="AR207" s="28" t="e">
        <f t="shared" si="50"/>
        <v>#N/A</v>
      </c>
      <c r="AS207" s="14"/>
      <c r="AT207" s="49">
        <f t="shared" si="51"/>
        <v>0</v>
      </c>
      <c r="AU207" s="33">
        <v>0</v>
      </c>
      <c r="AV207" s="28" t="e">
        <f>IF(((VLOOKUP($AV$19,Datos!$K$6:$P$9,MATCH('ENUMERACION DE ALOJAMIENTOS'!$B207,Datos!$K$6:$P$6,0),FALSE))*AT207)&lt;10,10,((VLOOKUP($AV$19,Datos!$K$6:$P$9,MATCH('ENUMERACION DE ALOJAMIENTOS'!$B207,Datos!$K$6:$P$6,0),FALSE))*AT207))</f>
        <v>#N/A</v>
      </c>
      <c r="AW207" s="28" t="e">
        <f>VLOOKUP($AW$19,Datos!$K$6:$P$10,MATCH('ENUMERACION DE ALOJAMIENTOS'!$B207,Datos!$K$6:$P$6,0),FALSE)</f>
        <v>#N/A</v>
      </c>
      <c r="AX207" s="28" t="str">
        <f t="shared" si="52"/>
        <v/>
      </c>
      <c r="AY207" s="28" t="str">
        <f t="shared" si="53"/>
        <v/>
      </c>
      <c r="AZ207" s="28">
        <f t="shared" si="54"/>
        <v>0</v>
      </c>
      <c r="BA207" s="51">
        <f t="shared" si="55"/>
        <v>0</v>
      </c>
      <c r="BB207" s="52" t="s">
        <v>65</v>
      </c>
      <c r="BC207" s="46" t="s">
        <v>4</v>
      </c>
      <c r="BD207" s="47" t="str">
        <f t="shared" si="56"/>
        <v/>
      </c>
      <c r="BE207" s="46" t="s">
        <v>4</v>
      </c>
      <c r="BF207" s="47" t="str">
        <f t="shared" si="57"/>
        <v/>
      </c>
      <c r="BG207" s="46" t="s">
        <v>4</v>
      </c>
      <c r="BH207" s="43" t="str">
        <f t="shared" si="58"/>
        <v>Seleccione Categoría</v>
      </c>
      <c r="BI207" s="43"/>
      <c r="BJ207" s="6" t="str">
        <f t="shared" si="59"/>
        <v/>
      </c>
    </row>
    <row r="208" spans="1:62" ht="30" x14ac:dyDescent="0.25">
      <c r="A208" s="13" t="s">
        <v>61</v>
      </c>
      <c r="B208" s="15" t="s">
        <v>62</v>
      </c>
      <c r="C208" s="9" t="s">
        <v>63</v>
      </c>
      <c r="D208" s="10" t="str">
        <f t="shared" si="60"/>
        <v>XX</v>
      </c>
      <c r="E208" s="13"/>
      <c r="F208" s="22" t="s">
        <v>64</v>
      </c>
      <c r="G208" s="24">
        <f>IFERROR(VLOOKUP('ENUMERACION DE ALOJAMIENTOS'!F208,Datos!$A$1:$B$47,2,FALSE),"")</f>
        <v>0</v>
      </c>
      <c r="H208" s="22"/>
      <c r="I208" s="26" t="str">
        <f>IFERROR(VLOOKUP('ENUMERACION DE ALOJAMIENTOS'!H208,Datos!$D$2:$F$1070,3,FALSE),"")</f>
        <v/>
      </c>
      <c r="J208" s="13"/>
      <c r="K208" s="14"/>
      <c r="L208" s="14"/>
      <c r="M208" s="14"/>
      <c r="N208" s="14"/>
      <c r="O208" s="14"/>
      <c r="P208" s="14"/>
      <c r="Q208" s="14"/>
      <c r="R208" s="28" t="str">
        <f t="shared" si="42"/>
        <v/>
      </c>
      <c r="S208" s="28" t="str">
        <f t="shared" si="43"/>
        <v/>
      </c>
      <c r="T208" s="14" t="s">
        <v>4</v>
      </c>
      <c r="U208" s="14"/>
      <c r="V208" s="14"/>
      <c r="W208" s="28" t="e">
        <f>VLOOKUP($W$18,Datos!$K$6:$P$11,MATCH('ENUMERACION DE ALOJAMIENTOS'!B208,Datos!$K$6:$P$6,0),FALSE)</f>
        <v>#N/A</v>
      </c>
      <c r="X208" s="28" t="e">
        <f t="shared" si="44"/>
        <v>#N/A</v>
      </c>
      <c r="Y208" s="28">
        <f t="shared" si="45"/>
        <v>0</v>
      </c>
      <c r="Z208" s="14" t="s">
        <v>61</v>
      </c>
      <c r="AA208" s="28" t="e">
        <f>VLOOKUP(Z208,Datos!$K$6:$P$9,MATCH('ENUMERACION DE ALOJAMIENTOS'!$B208,Datos!$K$6:$P$6,0),FALSE)</f>
        <v>#N/A</v>
      </c>
      <c r="AB208" s="28" t="e">
        <f t="shared" si="46"/>
        <v>#N/A</v>
      </c>
      <c r="AC208" s="14"/>
      <c r="AD208" s="14" t="s">
        <v>61</v>
      </c>
      <c r="AE208" s="28" t="e">
        <f>IF(AND(AD208="DOBLE",Z208="DOBLE",B208="2 LLAVES"),8,VLOOKUP(AD208,Datos!$K$6:$P$9,MATCH('ENUMERACION DE ALOJAMIENTOS'!$B208,Datos!$K$6:$P$6,0),FALSE))</f>
        <v>#N/A</v>
      </c>
      <c r="AF208" s="28" t="e">
        <f t="shared" si="47"/>
        <v>#N/A</v>
      </c>
      <c r="AG208" s="14"/>
      <c r="AH208" s="14" t="s">
        <v>61</v>
      </c>
      <c r="AI208" s="28" t="e">
        <f>IF(AND(COUNTIF(Z208:AD208,"DOBLE")&gt;=1,AH208="DOBLE",$B$20="2 LLAVES"),8,VLOOKUP(AH208,Datos!$K$6:$P$9,MATCH('ENUMERACION DE ALOJAMIENTOS'!$B208,Datos!$K$6:$P$6,0),FALSE))</f>
        <v>#N/A</v>
      </c>
      <c r="AJ208" s="28" t="e">
        <f t="shared" si="48"/>
        <v>#N/A</v>
      </c>
      <c r="AK208" s="14"/>
      <c r="AL208" s="14" t="s">
        <v>61</v>
      </c>
      <c r="AM208" s="28" t="e">
        <f>IF(AND(COUNTIF(Z208:AH208,"DOBLE")&gt;=1,AL208="DOBLE",$B$20="2 LLAVES"),8,VLOOKUP(AL208,Datos!$K$6:$P$9,MATCH('ENUMERACION DE ALOJAMIENTOS'!$B208,Datos!$K$6:$P$6,0),FALSE))</f>
        <v>#N/A</v>
      </c>
      <c r="AN208" s="28" t="e">
        <f t="shared" si="49"/>
        <v>#N/A</v>
      </c>
      <c r="AO208" s="14"/>
      <c r="AP208" s="14" t="s">
        <v>61</v>
      </c>
      <c r="AQ208" s="28" t="e">
        <f>IF(AND(COUNTIF(Z208:AL208,"DOBLE")&gt;=1,AP208="DOBLE",$B$20="2 LLAVES"),8,VLOOKUP(AP208,Datos!$K$6:$P$9,MATCH('ENUMERACION DE ALOJAMIENTOS'!$B208,Datos!$K$6:$P$6,0),FALSE))</f>
        <v>#N/A</v>
      </c>
      <c r="AR208" s="28" t="e">
        <f t="shared" si="50"/>
        <v>#N/A</v>
      </c>
      <c r="AS208" s="14"/>
      <c r="AT208" s="49">
        <f t="shared" si="51"/>
        <v>0</v>
      </c>
      <c r="AU208" s="33">
        <v>0</v>
      </c>
      <c r="AV208" s="28" t="e">
        <f>IF(((VLOOKUP($AV$19,Datos!$K$6:$P$9,MATCH('ENUMERACION DE ALOJAMIENTOS'!$B208,Datos!$K$6:$P$6,0),FALSE))*AT208)&lt;10,10,((VLOOKUP($AV$19,Datos!$K$6:$P$9,MATCH('ENUMERACION DE ALOJAMIENTOS'!$B208,Datos!$K$6:$P$6,0),FALSE))*AT208))</f>
        <v>#N/A</v>
      </c>
      <c r="AW208" s="28" t="e">
        <f>VLOOKUP($AW$19,Datos!$K$6:$P$10,MATCH('ENUMERACION DE ALOJAMIENTOS'!$B208,Datos!$K$6:$P$6,0),FALSE)</f>
        <v>#N/A</v>
      </c>
      <c r="AX208" s="28" t="str">
        <f t="shared" si="52"/>
        <v/>
      </c>
      <c r="AY208" s="28" t="str">
        <f t="shared" si="53"/>
        <v/>
      </c>
      <c r="AZ208" s="28">
        <f t="shared" si="54"/>
        <v>0</v>
      </c>
      <c r="BA208" s="51">
        <f t="shared" si="55"/>
        <v>0</v>
      </c>
      <c r="BB208" s="52" t="s">
        <v>65</v>
      </c>
      <c r="BC208" s="46" t="s">
        <v>4</v>
      </c>
      <c r="BD208" s="47" t="str">
        <f t="shared" si="56"/>
        <v/>
      </c>
      <c r="BE208" s="46" t="s">
        <v>4</v>
      </c>
      <c r="BF208" s="47" t="str">
        <f t="shared" si="57"/>
        <v/>
      </c>
      <c r="BG208" s="46" t="s">
        <v>4</v>
      </c>
      <c r="BH208" s="43" t="str">
        <f t="shared" si="58"/>
        <v>Seleccione Categoría</v>
      </c>
      <c r="BI208" s="43"/>
      <c r="BJ208" s="6" t="str">
        <f t="shared" si="59"/>
        <v/>
      </c>
    </row>
    <row r="209" spans="1:62" ht="30" x14ac:dyDescent="0.25">
      <c r="A209" s="13" t="s">
        <v>61</v>
      </c>
      <c r="B209" s="15" t="s">
        <v>62</v>
      </c>
      <c r="C209" s="9" t="s">
        <v>63</v>
      </c>
      <c r="D209" s="10" t="str">
        <f t="shared" si="60"/>
        <v>XX</v>
      </c>
      <c r="E209" s="13"/>
      <c r="F209" s="22" t="s">
        <v>64</v>
      </c>
      <c r="G209" s="24">
        <f>IFERROR(VLOOKUP('ENUMERACION DE ALOJAMIENTOS'!F209,Datos!$A$1:$B$47,2,FALSE),"")</f>
        <v>0</v>
      </c>
      <c r="H209" s="22"/>
      <c r="I209" s="26" t="str">
        <f>IFERROR(VLOOKUP('ENUMERACION DE ALOJAMIENTOS'!H209,Datos!$D$2:$F$1070,3,FALSE),"")</f>
        <v/>
      </c>
      <c r="J209" s="13"/>
      <c r="K209" s="14"/>
      <c r="L209" s="14"/>
      <c r="M209" s="14"/>
      <c r="N209" s="14"/>
      <c r="O209" s="14"/>
      <c r="P209" s="14"/>
      <c r="Q209" s="14"/>
      <c r="R209" s="28" t="str">
        <f t="shared" si="42"/>
        <v/>
      </c>
      <c r="S209" s="28" t="str">
        <f t="shared" si="43"/>
        <v/>
      </c>
      <c r="T209" s="14" t="s">
        <v>4</v>
      </c>
      <c r="U209" s="14"/>
      <c r="V209" s="14"/>
      <c r="W209" s="28" t="e">
        <f>VLOOKUP($W$18,Datos!$K$6:$P$11,MATCH('ENUMERACION DE ALOJAMIENTOS'!B209,Datos!$K$6:$P$6,0),FALSE)</f>
        <v>#N/A</v>
      </c>
      <c r="X209" s="28" t="e">
        <f t="shared" si="44"/>
        <v>#N/A</v>
      </c>
      <c r="Y209" s="28">
        <f t="shared" si="45"/>
        <v>0</v>
      </c>
      <c r="Z209" s="14" t="s">
        <v>61</v>
      </c>
      <c r="AA209" s="28" t="e">
        <f>VLOOKUP(Z209,Datos!$K$6:$P$9,MATCH('ENUMERACION DE ALOJAMIENTOS'!$B209,Datos!$K$6:$P$6,0),FALSE)</f>
        <v>#N/A</v>
      </c>
      <c r="AB209" s="28" t="e">
        <f t="shared" si="46"/>
        <v>#N/A</v>
      </c>
      <c r="AC209" s="14"/>
      <c r="AD209" s="14" t="s">
        <v>61</v>
      </c>
      <c r="AE209" s="28" t="e">
        <f>IF(AND(AD209="DOBLE",Z209="DOBLE",B209="2 LLAVES"),8,VLOOKUP(AD209,Datos!$K$6:$P$9,MATCH('ENUMERACION DE ALOJAMIENTOS'!$B209,Datos!$K$6:$P$6,0),FALSE))</f>
        <v>#N/A</v>
      </c>
      <c r="AF209" s="28" t="e">
        <f t="shared" si="47"/>
        <v>#N/A</v>
      </c>
      <c r="AG209" s="14"/>
      <c r="AH209" s="14" t="s">
        <v>61</v>
      </c>
      <c r="AI209" s="28" t="e">
        <f>IF(AND(COUNTIF(Z209:AD209,"DOBLE")&gt;=1,AH209="DOBLE",$B$20="2 LLAVES"),8,VLOOKUP(AH209,Datos!$K$6:$P$9,MATCH('ENUMERACION DE ALOJAMIENTOS'!$B209,Datos!$K$6:$P$6,0),FALSE))</f>
        <v>#N/A</v>
      </c>
      <c r="AJ209" s="28" t="e">
        <f t="shared" si="48"/>
        <v>#N/A</v>
      </c>
      <c r="AK209" s="14"/>
      <c r="AL209" s="14" t="s">
        <v>61</v>
      </c>
      <c r="AM209" s="28" t="e">
        <f>IF(AND(COUNTIF(Z209:AH209,"DOBLE")&gt;=1,AL209="DOBLE",$B$20="2 LLAVES"),8,VLOOKUP(AL209,Datos!$K$6:$P$9,MATCH('ENUMERACION DE ALOJAMIENTOS'!$B209,Datos!$K$6:$P$6,0),FALSE))</f>
        <v>#N/A</v>
      </c>
      <c r="AN209" s="28" t="e">
        <f t="shared" si="49"/>
        <v>#N/A</v>
      </c>
      <c r="AO209" s="14"/>
      <c r="AP209" s="14" t="s">
        <v>61</v>
      </c>
      <c r="AQ209" s="28" t="e">
        <f>IF(AND(COUNTIF(Z209:AL209,"DOBLE")&gt;=1,AP209="DOBLE",$B$20="2 LLAVES"),8,VLOOKUP(AP209,Datos!$K$6:$P$9,MATCH('ENUMERACION DE ALOJAMIENTOS'!$B209,Datos!$K$6:$P$6,0),FALSE))</f>
        <v>#N/A</v>
      </c>
      <c r="AR209" s="28" t="e">
        <f t="shared" si="50"/>
        <v>#N/A</v>
      </c>
      <c r="AS209" s="14"/>
      <c r="AT209" s="49">
        <f t="shared" si="51"/>
        <v>0</v>
      </c>
      <c r="AU209" s="33">
        <v>0</v>
      </c>
      <c r="AV209" s="28" t="e">
        <f>IF(((VLOOKUP($AV$19,Datos!$K$6:$P$9,MATCH('ENUMERACION DE ALOJAMIENTOS'!$B209,Datos!$K$6:$P$6,0),FALSE))*AT209)&lt;10,10,((VLOOKUP($AV$19,Datos!$K$6:$P$9,MATCH('ENUMERACION DE ALOJAMIENTOS'!$B209,Datos!$K$6:$P$6,0),FALSE))*AT209))</f>
        <v>#N/A</v>
      </c>
      <c r="AW209" s="28" t="e">
        <f>VLOOKUP($AW$19,Datos!$K$6:$P$10,MATCH('ENUMERACION DE ALOJAMIENTOS'!$B209,Datos!$K$6:$P$6,0),FALSE)</f>
        <v>#N/A</v>
      </c>
      <c r="AX209" s="28" t="str">
        <f t="shared" si="52"/>
        <v/>
      </c>
      <c r="AY209" s="28" t="str">
        <f t="shared" si="53"/>
        <v/>
      </c>
      <c r="AZ209" s="28">
        <f t="shared" si="54"/>
        <v>0</v>
      </c>
      <c r="BA209" s="51">
        <f t="shared" si="55"/>
        <v>0</v>
      </c>
      <c r="BB209" s="52" t="s">
        <v>65</v>
      </c>
      <c r="BC209" s="46" t="s">
        <v>4</v>
      </c>
      <c r="BD209" s="47" t="str">
        <f t="shared" si="56"/>
        <v/>
      </c>
      <c r="BE209" s="46" t="s">
        <v>4</v>
      </c>
      <c r="BF209" s="47" t="str">
        <f t="shared" si="57"/>
        <v/>
      </c>
      <c r="BG209" s="46" t="s">
        <v>4</v>
      </c>
      <c r="BH209" s="43" t="str">
        <f t="shared" si="58"/>
        <v>Seleccione Categoría</v>
      </c>
      <c r="BI209" s="43"/>
      <c r="BJ209" s="6" t="str">
        <f t="shared" si="59"/>
        <v/>
      </c>
    </row>
    <row r="210" spans="1:62" ht="30" x14ac:dyDescent="0.25">
      <c r="A210" s="13" t="s">
        <v>61</v>
      </c>
      <c r="B210" s="15" t="s">
        <v>62</v>
      </c>
      <c r="C210" s="9" t="s">
        <v>63</v>
      </c>
      <c r="D210" s="10" t="str">
        <f t="shared" si="60"/>
        <v>XX</v>
      </c>
      <c r="E210" s="13"/>
      <c r="F210" s="22" t="s">
        <v>64</v>
      </c>
      <c r="G210" s="24">
        <f>IFERROR(VLOOKUP('ENUMERACION DE ALOJAMIENTOS'!F210,Datos!$A$1:$B$47,2,FALSE),"")</f>
        <v>0</v>
      </c>
      <c r="H210" s="22"/>
      <c r="I210" s="26" t="str">
        <f>IFERROR(VLOOKUP('ENUMERACION DE ALOJAMIENTOS'!H210,Datos!$D$2:$F$1070,3,FALSE),"")</f>
        <v/>
      </c>
      <c r="J210" s="13"/>
      <c r="K210" s="14"/>
      <c r="L210" s="14"/>
      <c r="M210" s="14"/>
      <c r="N210" s="14"/>
      <c r="O210" s="14"/>
      <c r="P210" s="14"/>
      <c r="Q210" s="14"/>
      <c r="R210" s="28" t="str">
        <f t="shared" si="42"/>
        <v/>
      </c>
      <c r="S210" s="28" t="str">
        <f t="shared" si="43"/>
        <v/>
      </c>
      <c r="T210" s="14" t="s">
        <v>4</v>
      </c>
      <c r="U210" s="14"/>
      <c r="V210" s="14"/>
      <c r="W210" s="28" t="e">
        <f>VLOOKUP($W$18,Datos!$K$6:$P$11,MATCH('ENUMERACION DE ALOJAMIENTOS'!B210,Datos!$K$6:$P$6,0),FALSE)</f>
        <v>#N/A</v>
      </c>
      <c r="X210" s="28" t="e">
        <f t="shared" si="44"/>
        <v>#N/A</v>
      </c>
      <c r="Y210" s="28">
        <f t="shared" si="45"/>
        <v>0</v>
      </c>
      <c r="Z210" s="14" t="s">
        <v>61</v>
      </c>
      <c r="AA210" s="28" t="e">
        <f>VLOOKUP(Z210,Datos!$K$6:$P$9,MATCH('ENUMERACION DE ALOJAMIENTOS'!$B210,Datos!$K$6:$P$6,0),FALSE)</f>
        <v>#N/A</v>
      </c>
      <c r="AB210" s="28" t="e">
        <f t="shared" si="46"/>
        <v>#N/A</v>
      </c>
      <c r="AC210" s="14"/>
      <c r="AD210" s="14" t="s">
        <v>61</v>
      </c>
      <c r="AE210" s="28" t="e">
        <f>IF(AND(AD210="DOBLE",Z210="DOBLE",B210="2 LLAVES"),8,VLOOKUP(AD210,Datos!$K$6:$P$9,MATCH('ENUMERACION DE ALOJAMIENTOS'!$B210,Datos!$K$6:$P$6,0),FALSE))</f>
        <v>#N/A</v>
      </c>
      <c r="AF210" s="28" t="e">
        <f t="shared" si="47"/>
        <v>#N/A</v>
      </c>
      <c r="AG210" s="14"/>
      <c r="AH210" s="14" t="s">
        <v>61</v>
      </c>
      <c r="AI210" s="28" t="e">
        <f>IF(AND(COUNTIF(Z210:AD210,"DOBLE")&gt;=1,AH210="DOBLE",$B$20="2 LLAVES"),8,VLOOKUP(AH210,Datos!$K$6:$P$9,MATCH('ENUMERACION DE ALOJAMIENTOS'!$B210,Datos!$K$6:$P$6,0),FALSE))</f>
        <v>#N/A</v>
      </c>
      <c r="AJ210" s="28" t="e">
        <f t="shared" si="48"/>
        <v>#N/A</v>
      </c>
      <c r="AK210" s="14"/>
      <c r="AL210" s="14" t="s">
        <v>61</v>
      </c>
      <c r="AM210" s="28" t="e">
        <f>IF(AND(COUNTIF(Z210:AH210,"DOBLE")&gt;=1,AL210="DOBLE",$B$20="2 LLAVES"),8,VLOOKUP(AL210,Datos!$K$6:$P$9,MATCH('ENUMERACION DE ALOJAMIENTOS'!$B210,Datos!$K$6:$P$6,0),FALSE))</f>
        <v>#N/A</v>
      </c>
      <c r="AN210" s="28" t="e">
        <f t="shared" si="49"/>
        <v>#N/A</v>
      </c>
      <c r="AO210" s="14"/>
      <c r="AP210" s="14" t="s">
        <v>61</v>
      </c>
      <c r="AQ210" s="28" t="e">
        <f>IF(AND(COUNTIF(Z210:AL210,"DOBLE")&gt;=1,AP210="DOBLE",$B$20="2 LLAVES"),8,VLOOKUP(AP210,Datos!$K$6:$P$9,MATCH('ENUMERACION DE ALOJAMIENTOS'!$B210,Datos!$K$6:$P$6,0),FALSE))</f>
        <v>#N/A</v>
      </c>
      <c r="AR210" s="28" t="e">
        <f t="shared" si="50"/>
        <v>#N/A</v>
      </c>
      <c r="AS210" s="14"/>
      <c r="AT210" s="49">
        <f t="shared" si="51"/>
        <v>0</v>
      </c>
      <c r="AU210" s="33">
        <v>0</v>
      </c>
      <c r="AV210" s="28" t="e">
        <f>IF(((VLOOKUP($AV$19,Datos!$K$6:$P$9,MATCH('ENUMERACION DE ALOJAMIENTOS'!$B210,Datos!$K$6:$P$6,0),FALSE))*AT210)&lt;10,10,((VLOOKUP($AV$19,Datos!$K$6:$P$9,MATCH('ENUMERACION DE ALOJAMIENTOS'!$B210,Datos!$K$6:$P$6,0),FALSE))*AT210))</f>
        <v>#N/A</v>
      </c>
      <c r="AW210" s="28" t="e">
        <f>VLOOKUP($AW$19,Datos!$K$6:$P$10,MATCH('ENUMERACION DE ALOJAMIENTOS'!$B210,Datos!$K$6:$P$6,0),FALSE)</f>
        <v>#N/A</v>
      </c>
      <c r="AX210" s="28" t="str">
        <f t="shared" si="52"/>
        <v/>
      </c>
      <c r="AY210" s="28" t="str">
        <f t="shared" si="53"/>
        <v/>
      </c>
      <c r="AZ210" s="28">
        <f t="shared" si="54"/>
        <v>0</v>
      </c>
      <c r="BA210" s="51">
        <f t="shared" si="55"/>
        <v>0</v>
      </c>
      <c r="BB210" s="52" t="s">
        <v>65</v>
      </c>
      <c r="BC210" s="46" t="s">
        <v>4</v>
      </c>
      <c r="BD210" s="47" t="str">
        <f t="shared" si="56"/>
        <v/>
      </c>
      <c r="BE210" s="46" t="s">
        <v>4</v>
      </c>
      <c r="BF210" s="47" t="str">
        <f t="shared" si="57"/>
        <v/>
      </c>
      <c r="BG210" s="46" t="s">
        <v>4</v>
      </c>
      <c r="BH210" s="43" t="str">
        <f t="shared" si="58"/>
        <v>Seleccione Categoría</v>
      </c>
      <c r="BI210" s="43"/>
      <c r="BJ210" s="6" t="str">
        <f t="shared" si="59"/>
        <v/>
      </c>
    </row>
    <row r="212" spans="1:62" hidden="1" x14ac:dyDescent="0.25">
      <c r="A212">
        <f>COUNTIF($A$20:$A$210,"ESTUDIO")</f>
        <v>0</v>
      </c>
      <c r="B212" s="15" t="s">
        <v>66</v>
      </c>
      <c r="S212" s="28">
        <f>COUNTIF(S20:S210,"No cumple")</f>
        <v>0</v>
      </c>
      <c r="Z212">
        <f>COUNTIF($Z$20:$Z$210,"INDIVIDUAL")</f>
        <v>0</v>
      </c>
      <c r="AB212" s="28">
        <f>COUNTIF(AB20:AB210,"No cumple")</f>
        <v>0</v>
      </c>
      <c r="AD212">
        <f>COUNTIF($AD$20:$AD$210,"INDIVIDUAL")</f>
        <v>0</v>
      </c>
      <c r="AF212" s="28">
        <f>COUNTIF(AF20:AF210,"No cumple")</f>
        <v>0</v>
      </c>
      <c r="AH212">
        <f>COUNTIF($AH$20:$AH$210,"INDIVIDUAL")</f>
        <v>0</v>
      </c>
      <c r="AJ212" s="28">
        <f>COUNTIF(AJ20:AJ210,"No cumple")</f>
        <v>0</v>
      </c>
      <c r="AL212">
        <f>COUNTIF($AL$20:$AL$210,"INDIVIDUAL")</f>
        <v>0</v>
      </c>
      <c r="AN212" s="28">
        <f>COUNTIF(AN20:AN210,"No cumple")</f>
        <v>0</v>
      </c>
      <c r="AP212">
        <f>COUNTIF($AP$20:$AP$210,"INDIVIDUAL")</f>
        <v>0</v>
      </c>
      <c r="AR212" s="28">
        <f>COUNTIF(AR20:AR210,"No cumple")</f>
        <v>0</v>
      </c>
      <c r="AX212" s="28">
        <f>COUNTIF(AX20:AX210,"No cumple")</f>
        <v>0</v>
      </c>
      <c r="AY212" s="28">
        <f>COUNTIF(AY20:AY210,"No cumple")</f>
        <v>0</v>
      </c>
      <c r="BD212" s="28">
        <f>COUNTIF(BD20:BD210,"No cumple")</f>
        <v>0</v>
      </c>
      <c r="BF212" s="28">
        <f>COUNTIF(BF20:BF210,"No cumple")</f>
        <v>0</v>
      </c>
      <c r="BJ212" s="6">
        <f>COUNTIF(BJ20:BJ210,"Es obligatorio para su clasificación rellenar TIPO y CATEGORÍA de apartamento")</f>
        <v>0</v>
      </c>
    </row>
    <row r="213" spans="1:62" hidden="1" x14ac:dyDescent="0.25">
      <c r="A213">
        <f>COUNTIF($A$20:$A$210,"APARTAMENTO")</f>
        <v>0</v>
      </c>
      <c r="B213" s="15" t="s">
        <v>67</v>
      </c>
      <c r="Z213">
        <f>COUNTIF($Z$20:$Z$210,"DOBLE")</f>
        <v>0</v>
      </c>
      <c r="AD213">
        <f>COUNTIF($AD$20:$AD$210,"DOBLE")</f>
        <v>0</v>
      </c>
      <c r="AH213">
        <f>COUNTIF($AH$20:$AH$210,"DOBLE")</f>
        <v>0</v>
      </c>
      <c r="AL213">
        <f>COUNTIF($AL$20:$AL$210,"DOBLE")</f>
        <v>0</v>
      </c>
      <c r="AP213">
        <f>COUNTIF($AP$20:$AP$210,"DOBLE")</f>
        <v>0</v>
      </c>
    </row>
    <row r="214" spans="1:62" hidden="1" x14ac:dyDescent="0.25">
      <c r="A214">
        <f>SUM(A212:A213)</f>
        <v>0</v>
      </c>
      <c r="B214" t="s">
        <v>68</v>
      </c>
      <c r="D214">
        <f>COUNTIF(BG20:BG210,"SI")</f>
        <v>0</v>
      </c>
      <c r="E214" t="s">
        <v>69</v>
      </c>
      <c r="AI214" s="23" t="s">
        <v>70</v>
      </c>
      <c r="AJ214" s="31">
        <f>SUM(AB212,AF212,AJ212,AN212,AR212)</f>
        <v>0</v>
      </c>
      <c r="AX214">
        <f>SUM(AX212:AY212)</f>
        <v>0</v>
      </c>
    </row>
    <row r="215" spans="1:62" hidden="1" x14ac:dyDescent="0.25">
      <c r="D215">
        <f>IF(AND($A$214&gt;=5,$A$214&lt;=50),1,IF(AND($A$214&gt;=51,$A$214&lt;=100),2,IF(AND($A$214&gt;=101,$A$214&lt;=150),4,IF(AND($A$214&gt;=151,$A$214&lt;=200),6,IF($A$214&lt;5,0,IF($A$214&gt;250,"Calcular",8))))))</f>
        <v>0</v>
      </c>
      <c r="E215" t="s">
        <v>71</v>
      </c>
    </row>
    <row r="216" spans="1:62" hidden="1" x14ac:dyDescent="0.25">
      <c r="D216" t="str">
        <f>IF(A214=0,"-",IF(D214&lt;D215,"No cumple","Cumple"))</f>
        <v>-</v>
      </c>
      <c r="E216" t="s">
        <v>72</v>
      </c>
      <c r="AH216" t="s">
        <v>73</v>
      </c>
    </row>
    <row r="217" spans="1:62" hidden="1" x14ac:dyDescent="0.25">
      <c r="AH217">
        <f>SUM(Z212,AD212,AH212,AL212,AP212)</f>
        <v>0</v>
      </c>
      <c r="AJ217">
        <f>AH217</f>
        <v>0</v>
      </c>
      <c r="AK217" t="s">
        <v>74</v>
      </c>
    </row>
    <row r="218" spans="1:62" hidden="1" x14ac:dyDescent="0.25">
      <c r="A218">
        <f>COUNTIF(A20:A210,"Seleccione Tipo")</f>
        <v>191</v>
      </c>
      <c r="E218">
        <f>COUNTBLANK(E20:E210)</f>
        <v>191</v>
      </c>
      <c r="F218">
        <f>COUNTIF(F20:F210,"Pinche aquí para seleccionar Municipio")</f>
        <v>191</v>
      </c>
      <c r="H218">
        <f>COUNTBLANK(H20:H210)</f>
        <v>191</v>
      </c>
      <c r="K218">
        <f>COUNTBLANK(K20:K210)</f>
        <v>191</v>
      </c>
      <c r="AH218" t="s">
        <v>75</v>
      </c>
    </row>
    <row r="219" spans="1:62" hidden="1" x14ac:dyDescent="0.25">
      <c r="AH219">
        <f>SUM(Z213,AD213,AH213,AL213,AP213)</f>
        <v>0</v>
      </c>
      <c r="AJ219">
        <f>AH219*2</f>
        <v>0</v>
      </c>
      <c r="AK219" t="s">
        <v>74</v>
      </c>
    </row>
    <row r="220" spans="1:62" hidden="1" x14ac:dyDescent="0.25"/>
    <row r="221" spans="1:62" hidden="1" x14ac:dyDescent="0.25">
      <c r="AH221" t="s">
        <v>76</v>
      </c>
      <c r="AJ221">
        <f>SUM(AJ217:AJ219)</f>
        <v>0</v>
      </c>
      <c r="AK221" t="s">
        <v>74</v>
      </c>
    </row>
  </sheetData>
  <sheetProtection algorithmName="SHA-512" hashValue="avXr2kpAXC9yN+YjdAutmsHsai0iNzKpSBqpFe+wHBh4SbC49Nn+lgX8aicpt7wihmGf0eJhBnhrVsnumEm+7Q==" saltValue="qZQTfB9XXUKSyYklofy+8w==" spinCount="100000" sheet="1" objects="1" scenarios="1"/>
  <dataConsolidate/>
  <mergeCells count="40">
    <mergeCell ref="A18:B18"/>
    <mergeCell ref="Q18:Q19"/>
    <mergeCell ref="U18:U19"/>
    <mergeCell ref="AP18:AS18"/>
    <mergeCell ref="U16:BA16"/>
    <mergeCell ref="T18:T19"/>
    <mergeCell ref="AL18:AO18"/>
    <mergeCell ref="AH18:AK18"/>
    <mergeCell ref="AD18:AG18"/>
    <mergeCell ref="Z18:AC18"/>
    <mergeCell ref="K18:K19"/>
    <mergeCell ref="L18:L19"/>
    <mergeCell ref="C19:D19"/>
    <mergeCell ref="O18:O19"/>
    <mergeCell ref="P18:P19"/>
    <mergeCell ref="C18:J18"/>
    <mergeCell ref="BH18:BH19"/>
    <mergeCell ref="E11:H12"/>
    <mergeCell ref="M18:M19"/>
    <mergeCell ref="N18:N19"/>
    <mergeCell ref="BG18:BG19"/>
    <mergeCell ref="AT18:AT19"/>
    <mergeCell ref="BC18:BC19"/>
    <mergeCell ref="BF18:BF19"/>
    <mergeCell ref="BE18:BE19"/>
    <mergeCell ref="BD18:BD19"/>
    <mergeCell ref="BA18:BA19"/>
    <mergeCell ref="BB18:BB19"/>
    <mergeCell ref="K13:BH13"/>
    <mergeCell ref="Z17:AS17"/>
    <mergeCell ref="E13:H13"/>
    <mergeCell ref="BE11:BH11"/>
    <mergeCell ref="E16:H16"/>
    <mergeCell ref="N16:Q16"/>
    <mergeCell ref="K14:BH14"/>
    <mergeCell ref="BE6:BH6"/>
    <mergeCell ref="BE7:BH7"/>
    <mergeCell ref="BE8:BH8"/>
    <mergeCell ref="BE9:BH9"/>
    <mergeCell ref="BE10:BH10"/>
  </mergeCells>
  <conditionalFormatting sqref="E11">
    <cfRule type="expression" dxfId="8" priority="15">
      <formula>OR($E$7="NO",$E$8="NO",$E$9="NO")</formula>
    </cfRule>
  </conditionalFormatting>
  <conditionalFormatting sqref="E13">
    <cfRule type="expression" dxfId="7" priority="3">
      <formula>OR($E$7="NO",$E$8="NO",$E$9="NO")</formula>
    </cfRule>
  </conditionalFormatting>
  <conditionalFormatting sqref="J6">
    <cfRule type="expression" dxfId="6" priority="1">
      <formula>OR($K$6&lt;&gt;"*",$K$6&lt;&gt;"*",$K$7&lt;&gt;"*",$K$8&lt;&gt;"*",$K$9&lt;&gt;"*",$K$10&lt;&gt;"*",$K$11&lt;&gt;"*",)</formula>
    </cfRule>
  </conditionalFormatting>
  <conditionalFormatting sqref="K13:K14">
    <cfRule type="expression" dxfId="5" priority="2">
      <formula>OR($K$6&lt;&gt;"*",$K$6&lt;&gt;"*",$K$7&lt;&gt;"*",$K$8&lt;&gt;"*",$K$9&lt;&gt;"*",$K$10&lt;&gt;"*",$K$11&lt;&gt;"*",)</formula>
    </cfRule>
  </conditionalFormatting>
  <conditionalFormatting sqref="Q20:Q210">
    <cfRule type="duplicateValues" dxfId="4" priority="7"/>
  </conditionalFormatting>
  <conditionalFormatting sqref="AD11">
    <cfRule type="expression" dxfId="3" priority="18">
      <formula>OR(E8="NO",E9="NO",#REF!="NO")</formula>
    </cfRule>
  </conditionalFormatting>
  <conditionalFormatting sqref="BE6:BI11">
    <cfRule type="expression" dxfId="2" priority="4">
      <formula>$K6&lt;&gt;"*"</formula>
    </cfRule>
  </conditionalFormatting>
  <conditionalFormatting sqref="BH20:BI210">
    <cfRule type="containsText" dxfId="1" priority="5" operator="containsText" text="NO CLASIFICABLE">
      <formula>NOT(ISERROR(SEARCH("NO CLASIFICABLE",BH20)))</formula>
    </cfRule>
  </conditionalFormatting>
  <dataValidations count="7">
    <dataValidation type="list" allowBlank="1" showInputMessage="1" showErrorMessage="1" sqref="F20:F210" xr:uid="{00000000-0002-0000-0000-000000000000}">
      <formula1>MUNICIPIOS</formula1>
    </dataValidation>
    <dataValidation type="list" allowBlank="1" showInputMessage="1" showErrorMessage="1" sqref="C20:C210" xr:uid="{00000000-0002-0000-0000-000001000000}">
      <formula1>TIPO_VIA</formula1>
    </dataValidation>
    <dataValidation type="list" allowBlank="1" showInputMessage="1" showErrorMessage="1" sqref="H20:H210" xr:uid="{00000000-0002-0000-0000-000002000000}">
      <formula1>INDIRECT(F20)</formula1>
    </dataValidation>
    <dataValidation type="decimal" operator="greaterThan" allowBlank="1" showInputMessage="1" showErrorMessage="1" sqref="AC20:AC210 AG20:AG210 AK20:AK210 AO20:AO210 AS20:AS210" xr:uid="{00000000-0002-0000-0000-000003000000}">
      <formula1>0</formula1>
    </dataValidation>
    <dataValidation type="whole" allowBlank="1" showInputMessage="1" showErrorMessage="1" sqref="V20:V210" xr:uid="{00000000-0002-0000-0000-000004000000}">
      <formula1>1</formula1>
      <formula2>4</formula2>
    </dataValidation>
    <dataValidation type="textLength" operator="equal" allowBlank="1" showInputMessage="1" showErrorMessage="1" error="Introduzca un formato de referencia catastral válido" sqref="Q20:Q210" xr:uid="{00000000-0002-0000-0000-000005000000}">
      <formula1>20</formula1>
    </dataValidation>
    <dataValidation allowBlank="1" showInputMessage="1" showErrorMessage="1" prompt="Deberá tener suscrito un contrato de seguro de responsabilidad civil que cubra, de forma suficiente, los posibles riesgos de la actividad. En cualquier caso, la cuantía mínima de cobertura será de 500.000 € por siniestro." sqref="N16:Q16" xr:uid="{14ED536E-D0CE-45A6-B63B-781B8F99ADA4}"/>
  </dataValidations>
  <hyperlinks>
    <hyperlink ref="E13:H13" r:id="rId1" display="https://www.carm.es/web/pagina?IDCONTENIDO=1890&amp;IDTIPO=240&amp;RASTRO=c176$m2522,2386" xr:uid="{00000000-0004-0000-0000-000000000000}"/>
    <hyperlink ref="K14:BH14" r:id="rId2" display="https://www.carm.es/web/pagina?IDCONTENIDO=1890&amp;IDTIPO=240&amp;RASTRO=c176$m2522,2386" xr:uid="{00000000-0004-0000-0000-000001000000}"/>
  </hyperlinks>
  <pageMargins left="0.19685039370078741" right="0.19685039370078741" top="0.15748031496062992" bottom="0.15748031496062992" header="0.31496062992125984" footer="0.31496062992125984"/>
  <pageSetup paperSize="9" scale="39" orientation="landscape" r:id="rId3"/>
  <drawing r:id="rId4"/>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6000000}">
          <x14:formula1>
            <xm:f>Datos!$J$2:$J$4</xm:f>
          </x14:formula1>
          <xm:sqref>E7:E9 BC20:BC210 BE20:BE210 BG20:BG210</xm:sqref>
        </x14:dataValidation>
        <x14:dataValidation type="list" allowBlank="1" showInputMessage="1" showErrorMessage="1" xr:uid="{00000000-0002-0000-0000-000007000000}">
          <x14:formula1>
            <xm:f>IF(AND($E$7="SI",$E$8="SI",$E$9="SI"),Datos!$H$9:$H$11,Datos!$H$8)</xm:f>
          </x14:formula1>
          <xm:sqref>A21:A210</xm:sqref>
        </x14:dataValidation>
        <x14:dataValidation type="list" allowBlank="1" showInputMessage="1" showErrorMessage="1" xr:uid="{00000000-0002-0000-0000-000008000000}">
          <x14:formula1>
            <xm:f>IF(AND($E$11="",$E$7="SI",$E$8="SI",$E$9="SI"),CATEGORIA,Datos!$H$8)</xm:f>
          </x14:formula1>
          <xm:sqref>B20:B210</xm:sqref>
        </x14:dataValidation>
        <x14:dataValidation type="list" allowBlank="1" showInputMessage="1" showErrorMessage="1" xr:uid="{00000000-0002-0000-0000-000009000000}">
          <x14:formula1>
            <xm:f>IF(AND($E$7="SI",$E$8="SI",$E$9="SI",$E$16&lt;&gt;""),Datos!$H$9:$H$11,Datos!$H$8)</xm:f>
          </x14:formula1>
          <xm:sqref>A20</xm:sqref>
        </x14:dataValidation>
        <x14:dataValidation type="list" allowBlank="1" showInputMessage="1" showErrorMessage="1" xr:uid="{00000000-0002-0000-0000-00000A000000}">
          <x14:formula1>
            <xm:f>IF(OR($A20="ESTUDIO",$A20="Seleccione Tipo"),Datos!$H$13,Datos!$H$13:$H$15)</xm:f>
          </x14:formula1>
          <xm:sqref>Z20:Z210 AD20:AD210 AH20:AH210 AL20:AL210 AP20:AP210</xm:sqref>
        </x14:dataValidation>
        <x14:dataValidation type="whole" allowBlank="1" showInputMessage="1" showErrorMessage="1" xr:uid="{00000000-0002-0000-0000-00000B000000}">
          <x14:formula1>
            <xm:f>IF(F20="YECLA",CP!$A$2,CP!$A$3)</xm:f>
          </x14:formula1>
          <x14:formula2>
            <xm:f>CP!$A$982</xm:f>
          </x14:formula2>
          <xm:sqref>U20:U210</xm:sqref>
        </x14:dataValidation>
        <x14:dataValidation type="list" allowBlank="1" showInputMessage="1" showErrorMessage="1" xr:uid="{00000000-0002-0000-0000-00000C000000}">
          <x14:formula1>
            <xm:f>IF(OR($BA20=0,$A20="ESTUDIO"),Datos!$K$14:$K$15,IF($BA20=1,Datos!$K$14:$K$16,IF($BA20=2,Datos!$K$14:$K$17,IF($BA20=3,Datos!$K$14:$K$18,IF($BA20=4,Datos!$K$14:$K$19,IF($BA20=5,Datos!$K$14:$K$20,))))))</xm:f>
          </x14:formula1>
          <xm:sqref>BB20:BB210</xm:sqref>
        </x14:dataValidation>
        <x14:dataValidation type="list" allowBlank="1" showInputMessage="1" showErrorMessage="1" xr:uid="{00000000-0002-0000-0000-00000D000000}">
          <x14:formula1>
            <xm:f>IF($O20="",Datos!$K$2:$K$3,Datos!$J$2:$J$4)</xm:f>
          </x14:formula1>
          <xm:sqref>T20:T210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71"/>
  <sheetViews>
    <sheetView topLeftCell="A37" workbookViewId="0">
      <selection activeCell="D197" sqref="D197"/>
    </sheetView>
  </sheetViews>
  <sheetFormatPr baseColWidth="10" defaultColWidth="11.42578125" defaultRowHeight="15" x14ac:dyDescent="0.25"/>
  <cols>
    <col min="1" max="1" width="34.140625" bestFit="1" customWidth="1"/>
    <col min="2" max="2" width="8.85546875" customWidth="1"/>
    <col min="3" max="3" width="3.28515625" customWidth="1"/>
    <col min="4" max="4" width="28.42578125" customWidth="1"/>
    <col min="5" max="5" width="8" customWidth="1"/>
    <col min="6" max="6" width="7.7109375" customWidth="1"/>
    <col min="8" max="8" width="19.5703125" bestFit="1" customWidth="1"/>
    <col min="11" max="11" width="19.140625" bestFit="1" customWidth="1"/>
  </cols>
  <sheetData>
    <row r="1" spans="1:16" x14ac:dyDescent="0.25">
      <c r="A1" s="6" t="s">
        <v>64</v>
      </c>
      <c r="B1">
        <v>0</v>
      </c>
      <c r="D1" t="s">
        <v>77</v>
      </c>
      <c r="G1" t="s">
        <v>78</v>
      </c>
      <c r="H1" t="s">
        <v>79</v>
      </c>
    </row>
    <row r="2" spans="1:16" x14ac:dyDescent="0.25">
      <c r="A2" s="4" t="s">
        <v>80</v>
      </c>
      <c r="B2" s="5">
        <v>30001</v>
      </c>
      <c r="D2" s="4" t="s">
        <v>80</v>
      </c>
      <c r="E2">
        <v>30001</v>
      </c>
      <c r="F2">
        <v>0</v>
      </c>
      <c r="G2">
        <f>COUNTIF($D$2:$D$1071,D2)</f>
        <v>2</v>
      </c>
      <c r="H2" s="7" t="s">
        <v>62</v>
      </c>
      <c r="J2" t="s">
        <v>4</v>
      </c>
      <c r="K2" t="s">
        <v>4</v>
      </c>
    </row>
    <row r="3" spans="1:16" x14ac:dyDescent="0.25">
      <c r="A3" s="4" t="s">
        <v>81</v>
      </c>
      <c r="B3" s="5">
        <v>30002</v>
      </c>
      <c r="D3" s="4" t="s">
        <v>80</v>
      </c>
      <c r="E3">
        <v>30001</v>
      </c>
      <c r="F3">
        <v>1</v>
      </c>
      <c r="G3">
        <f t="shared" ref="G3:G66" si="0">COUNTIF($D$2:$D$1071,D3)</f>
        <v>2</v>
      </c>
      <c r="H3" t="s">
        <v>82</v>
      </c>
      <c r="J3" t="s">
        <v>83</v>
      </c>
      <c r="K3" t="s">
        <v>84</v>
      </c>
    </row>
    <row r="4" spans="1:16" x14ac:dyDescent="0.25">
      <c r="A4" s="4" t="s">
        <v>85</v>
      </c>
      <c r="B4" s="5">
        <v>30003</v>
      </c>
      <c r="D4" s="4" t="s">
        <v>86</v>
      </c>
      <c r="E4">
        <v>30001</v>
      </c>
      <c r="F4">
        <v>2</v>
      </c>
      <c r="G4">
        <f t="shared" si="0"/>
        <v>1</v>
      </c>
      <c r="H4" t="s">
        <v>87</v>
      </c>
      <c r="J4" t="s">
        <v>88</v>
      </c>
    </row>
    <row r="5" spans="1:16" x14ac:dyDescent="0.25">
      <c r="A5" s="4" t="s">
        <v>89</v>
      </c>
      <c r="B5" s="5">
        <v>30004</v>
      </c>
      <c r="D5" s="4" t="s">
        <v>90</v>
      </c>
      <c r="E5">
        <v>30001</v>
      </c>
      <c r="F5">
        <v>3</v>
      </c>
      <c r="G5">
        <f t="shared" si="0"/>
        <v>1</v>
      </c>
      <c r="H5" t="s">
        <v>91</v>
      </c>
    </row>
    <row r="6" spans="1:16" x14ac:dyDescent="0.25">
      <c r="A6" s="4" t="s">
        <v>92</v>
      </c>
      <c r="B6" s="5">
        <v>30005</v>
      </c>
      <c r="D6" s="4" t="s">
        <v>93</v>
      </c>
      <c r="E6">
        <v>30001</v>
      </c>
      <c r="F6">
        <v>4</v>
      </c>
      <c r="G6">
        <f t="shared" si="0"/>
        <v>1</v>
      </c>
      <c r="H6" t="s">
        <v>94</v>
      </c>
      <c r="K6" t="s">
        <v>95</v>
      </c>
      <c r="L6" t="s">
        <v>82</v>
      </c>
      <c r="M6" t="s">
        <v>87</v>
      </c>
      <c r="N6" t="s">
        <v>91</v>
      </c>
      <c r="O6" t="s">
        <v>94</v>
      </c>
      <c r="P6" t="s">
        <v>96</v>
      </c>
    </row>
    <row r="7" spans="1:16" x14ac:dyDescent="0.25">
      <c r="A7" s="4" t="s">
        <v>97</v>
      </c>
      <c r="B7" s="5">
        <v>30006</v>
      </c>
      <c r="D7" s="4" t="s">
        <v>98</v>
      </c>
      <c r="E7">
        <v>30001</v>
      </c>
      <c r="F7">
        <v>5</v>
      </c>
      <c r="G7">
        <f t="shared" si="0"/>
        <v>1</v>
      </c>
      <c r="H7" t="s">
        <v>96</v>
      </c>
      <c r="K7" t="s">
        <v>99</v>
      </c>
      <c r="L7">
        <v>6</v>
      </c>
      <c r="M7">
        <v>7</v>
      </c>
      <c r="N7">
        <v>8</v>
      </c>
      <c r="O7">
        <v>9</v>
      </c>
      <c r="P7">
        <v>10</v>
      </c>
    </row>
    <row r="8" spans="1:16" x14ac:dyDescent="0.25">
      <c r="A8" s="4" t="s">
        <v>100</v>
      </c>
      <c r="B8" s="5">
        <v>30007</v>
      </c>
      <c r="D8" s="4" t="s">
        <v>101</v>
      </c>
      <c r="E8">
        <v>30001</v>
      </c>
      <c r="F8">
        <v>6</v>
      </c>
      <c r="G8">
        <f t="shared" si="0"/>
        <v>1</v>
      </c>
      <c r="H8" t="s">
        <v>102</v>
      </c>
      <c r="I8" t="s">
        <v>63</v>
      </c>
      <c r="J8" t="s">
        <v>103</v>
      </c>
      <c r="K8" t="s">
        <v>104</v>
      </c>
      <c r="L8">
        <v>8</v>
      </c>
      <c r="M8">
        <v>10</v>
      </c>
      <c r="N8">
        <v>10</v>
      </c>
      <c r="O8">
        <v>12</v>
      </c>
      <c r="P8">
        <v>15</v>
      </c>
    </row>
    <row r="9" spans="1:16" x14ac:dyDescent="0.25">
      <c r="A9" s="4" t="s">
        <v>105</v>
      </c>
      <c r="B9" s="5">
        <v>30008</v>
      </c>
      <c r="D9" s="4" t="s">
        <v>106</v>
      </c>
      <c r="E9">
        <v>30001</v>
      </c>
      <c r="F9">
        <v>8</v>
      </c>
      <c r="G9">
        <f t="shared" si="0"/>
        <v>1</v>
      </c>
      <c r="H9" s="7" t="s">
        <v>61</v>
      </c>
      <c r="I9" s="4" t="s">
        <v>107</v>
      </c>
      <c r="J9" s="4" t="s">
        <v>108</v>
      </c>
      <c r="K9" t="s">
        <v>58</v>
      </c>
      <c r="L9">
        <v>2.5</v>
      </c>
      <c r="M9">
        <v>2.5</v>
      </c>
      <c r="N9">
        <v>3</v>
      </c>
      <c r="O9">
        <v>3.5</v>
      </c>
      <c r="P9">
        <v>4</v>
      </c>
    </row>
    <row r="10" spans="1:16" x14ac:dyDescent="0.25">
      <c r="A10" s="4" t="s">
        <v>109</v>
      </c>
      <c r="B10" s="5">
        <v>30009</v>
      </c>
      <c r="D10" s="4" t="s">
        <v>110</v>
      </c>
      <c r="E10">
        <v>30001</v>
      </c>
      <c r="F10">
        <v>9</v>
      </c>
      <c r="G10">
        <f t="shared" si="0"/>
        <v>1</v>
      </c>
      <c r="H10" t="s">
        <v>59</v>
      </c>
      <c r="I10" s="4" t="s">
        <v>111</v>
      </c>
      <c r="J10" s="4" t="s">
        <v>112</v>
      </c>
      <c r="K10" t="s">
        <v>59</v>
      </c>
      <c r="L10">
        <v>16</v>
      </c>
      <c r="M10">
        <v>18</v>
      </c>
      <c r="N10">
        <v>21</v>
      </c>
      <c r="O10">
        <v>30</v>
      </c>
      <c r="P10">
        <v>35</v>
      </c>
    </row>
    <row r="11" spans="1:16" x14ac:dyDescent="0.25">
      <c r="A11" s="4" t="s">
        <v>113</v>
      </c>
      <c r="B11" s="5">
        <v>30010</v>
      </c>
      <c r="D11" s="4" t="s">
        <v>114</v>
      </c>
      <c r="E11">
        <v>30001</v>
      </c>
      <c r="F11">
        <v>10</v>
      </c>
      <c r="G11">
        <f t="shared" si="0"/>
        <v>1</v>
      </c>
      <c r="H11" t="s">
        <v>115</v>
      </c>
      <c r="I11" s="4" t="s">
        <v>116</v>
      </c>
      <c r="J11" s="4" t="s">
        <v>117</v>
      </c>
      <c r="K11" t="s">
        <v>25</v>
      </c>
      <c r="L11">
        <v>6</v>
      </c>
      <c r="M11">
        <v>5</v>
      </c>
      <c r="N11">
        <v>5</v>
      </c>
      <c r="O11">
        <v>4</v>
      </c>
      <c r="P11">
        <v>3</v>
      </c>
    </row>
    <row r="12" spans="1:16" x14ac:dyDescent="0.25">
      <c r="A12" s="4" t="s">
        <v>118</v>
      </c>
      <c r="B12" s="5">
        <v>30011</v>
      </c>
      <c r="D12" s="4" t="s">
        <v>119</v>
      </c>
      <c r="E12">
        <v>30001</v>
      </c>
      <c r="F12">
        <v>11</v>
      </c>
      <c r="G12">
        <f t="shared" si="0"/>
        <v>1</v>
      </c>
      <c r="I12" s="4" t="s">
        <v>120</v>
      </c>
      <c r="J12" s="4" t="s">
        <v>121</v>
      </c>
    </row>
    <row r="13" spans="1:16" x14ac:dyDescent="0.25">
      <c r="A13" s="4" t="s">
        <v>122</v>
      </c>
      <c r="B13" s="5">
        <v>30012</v>
      </c>
      <c r="D13" s="4" t="s">
        <v>123</v>
      </c>
      <c r="E13">
        <v>30001</v>
      </c>
      <c r="F13">
        <v>12</v>
      </c>
      <c r="G13">
        <f t="shared" si="0"/>
        <v>1</v>
      </c>
      <c r="H13" s="7" t="s">
        <v>61</v>
      </c>
      <c r="I13" s="4" t="s">
        <v>124</v>
      </c>
      <c r="J13" s="4" t="s">
        <v>125</v>
      </c>
    </row>
    <row r="14" spans="1:16" x14ac:dyDescent="0.25">
      <c r="A14" s="4" t="s">
        <v>126</v>
      </c>
      <c r="B14" s="5">
        <v>30013</v>
      </c>
      <c r="D14" s="4" t="s">
        <v>127</v>
      </c>
      <c r="E14">
        <v>30001</v>
      </c>
      <c r="F14">
        <v>13</v>
      </c>
      <c r="G14">
        <f t="shared" si="0"/>
        <v>1</v>
      </c>
      <c r="H14" t="s">
        <v>99</v>
      </c>
      <c r="I14" s="4" t="s">
        <v>128</v>
      </c>
      <c r="J14" s="4" t="s">
        <v>129</v>
      </c>
      <c r="K14" t="s">
        <v>65</v>
      </c>
    </row>
    <row r="15" spans="1:16" x14ac:dyDescent="0.25">
      <c r="A15" s="4" t="s">
        <v>130</v>
      </c>
      <c r="B15" s="5">
        <v>30014</v>
      </c>
      <c r="D15" s="4" t="s">
        <v>131</v>
      </c>
      <c r="E15">
        <v>30001</v>
      </c>
      <c r="F15">
        <v>14</v>
      </c>
      <c r="G15">
        <f t="shared" si="0"/>
        <v>1</v>
      </c>
      <c r="H15" t="s">
        <v>104</v>
      </c>
      <c r="I15" s="4" t="s">
        <v>132</v>
      </c>
      <c r="J15" s="4" t="s">
        <v>133</v>
      </c>
      <c r="K15">
        <v>0</v>
      </c>
    </row>
    <row r="16" spans="1:16" x14ac:dyDescent="0.25">
      <c r="A16" s="4" t="s">
        <v>134</v>
      </c>
      <c r="B16" s="5">
        <v>30015</v>
      </c>
      <c r="D16" s="4" t="s">
        <v>135</v>
      </c>
      <c r="E16">
        <v>30001</v>
      </c>
      <c r="F16">
        <v>15</v>
      </c>
      <c r="G16">
        <f t="shared" si="0"/>
        <v>1</v>
      </c>
      <c r="I16" s="4" t="s">
        <v>136</v>
      </c>
      <c r="J16" s="4" t="s">
        <v>137</v>
      </c>
      <c r="K16">
        <v>1</v>
      </c>
    </row>
    <row r="17" spans="1:11" x14ac:dyDescent="0.25">
      <c r="A17" s="4" t="s">
        <v>138</v>
      </c>
      <c r="B17" s="5">
        <v>30016</v>
      </c>
      <c r="D17" s="4" t="s">
        <v>139</v>
      </c>
      <c r="E17">
        <v>30001</v>
      </c>
      <c r="F17">
        <v>16</v>
      </c>
      <c r="G17">
        <f t="shared" si="0"/>
        <v>1</v>
      </c>
      <c r="I17" s="4" t="s">
        <v>140</v>
      </c>
      <c r="J17" s="4" t="s">
        <v>141</v>
      </c>
      <c r="K17">
        <v>2</v>
      </c>
    </row>
    <row r="18" spans="1:11" x14ac:dyDescent="0.25">
      <c r="A18" s="4" t="s">
        <v>142</v>
      </c>
      <c r="B18" s="5">
        <v>30017</v>
      </c>
      <c r="D18" s="4" t="s">
        <v>143</v>
      </c>
      <c r="E18">
        <v>30001</v>
      </c>
      <c r="F18">
        <v>17</v>
      </c>
      <c r="G18">
        <f t="shared" si="0"/>
        <v>1</v>
      </c>
      <c r="I18" s="4" t="s">
        <v>144</v>
      </c>
      <c r="J18" s="4" t="s">
        <v>145</v>
      </c>
      <c r="K18">
        <v>3</v>
      </c>
    </row>
    <row r="19" spans="1:11" x14ac:dyDescent="0.25">
      <c r="A19" s="4" t="s">
        <v>146</v>
      </c>
      <c r="B19" s="5">
        <v>30018</v>
      </c>
      <c r="D19" s="4" t="s">
        <v>147</v>
      </c>
      <c r="E19">
        <v>30001</v>
      </c>
      <c r="F19">
        <v>18</v>
      </c>
      <c r="G19">
        <f t="shared" si="0"/>
        <v>1</v>
      </c>
      <c r="I19" s="4" t="s">
        <v>148</v>
      </c>
      <c r="J19" s="4" t="s">
        <v>149</v>
      </c>
      <c r="K19">
        <v>4</v>
      </c>
    </row>
    <row r="20" spans="1:11" x14ac:dyDescent="0.25">
      <c r="A20" s="4" t="s">
        <v>150</v>
      </c>
      <c r="B20" s="5">
        <v>30019</v>
      </c>
      <c r="D20" s="4" t="s">
        <v>151</v>
      </c>
      <c r="E20">
        <v>30001</v>
      </c>
      <c r="F20">
        <v>19</v>
      </c>
      <c r="G20">
        <f t="shared" si="0"/>
        <v>1</v>
      </c>
      <c r="I20" s="4" t="s">
        <v>152</v>
      </c>
      <c r="J20" s="4" t="s">
        <v>153</v>
      </c>
      <c r="K20">
        <v>5</v>
      </c>
    </row>
    <row r="21" spans="1:11" x14ac:dyDescent="0.25">
      <c r="A21" s="4" t="s">
        <v>154</v>
      </c>
      <c r="B21" s="5">
        <v>30020</v>
      </c>
      <c r="D21" s="4" t="s">
        <v>155</v>
      </c>
      <c r="E21">
        <v>30001</v>
      </c>
      <c r="F21">
        <v>20</v>
      </c>
      <c r="G21">
        <f t="shared" si="0"/>
        <v>1</v>
      </c>
      <c r="I21" s="4" t="s">
        <v>156</v>
      </c>
      <c r="J21" s="4" t="s">
        <v>157</v>
      </c>
    </row>
    <row r="22" spans="1:11" x14ac:dyDescent="0.25">
      <c r="A22" s="4" t="s">
        <v>158</v>
      </c>
      <c r="B22" s="5">
        <v>30021</v>
      </c>
      <c r="D22" s="4" t="s">
        <v>159</v>
      </c>
      <c r="E22">
        <v>30001</v>
      </c>
      <c r="F22">
        <v>21</v>
      </c>
      <c r="G22">
        <f t="shared" si="0"/>
        <v>1</v>
      </c>
      <c r="I22" s="4" t="s">
        <v>160</v>
      </c>
      <c r="J22" s="4" t="s">
        <v>161</v>
      </c>
    </row>
    <row r="23" spans="1:11" x14ac:dyDescent="0.25">
      <c r="A23" s="4" t="s">
        <v>162</v>
      </c>
      <c r="B23" s="5">
        <v>30022</v>
      </c>
      <c r="D23" s="4" t="s">
        <v>163</v>
      </c>
      <c r="E23">
        <v>30001</v>
      </c>
      <c r="F23">
        <v>22</v>
      </c>
      <c r="G23">
        <f t="shared" si="0"/>
        <v>1</v>
      </c>
      <c r="I23" s="4" t="s">
        <v>164</v>
      </c>
      <c r="J23" s="4" t="s">
        <v>165</v>
      </c>
    </row>
    <row r="24" spans="1:11" x14ac:dyDescent="0.25">
      <c r="A24" s="4" t="s">
        <v>166</v>
      </c>
      <c r="B24" s="5">
        <v>30023</v>
      </c>
      <c r="D24" s="4" t="s">
        <v>167</v>
      </c>
      <c r="E24">
        <v>30001</v>
      </c>
      <c r="F24">
        <v>23</v>
      </c>
      <c r="G24">
        <f t="shared" si="0"/>
        <v>1</v>
      </c>
      <c r="I24" s="4" t="s">
        <v>168</v>
      </c>
      <c r="J24" s="4" t="s">
        <v>169</v>
      </c>
    </row>
    <row r="25" spans="1:11" x14ac:dyDescent="0.25">
      <c r="A25" s="4" t="s">
        <v>170</v>
      </c>
      <c r="B25" s="5">
        <v>30024</v>
      </c>
      <c r="D25" s="4" t="s">
        <v>171</v>
      </c>
      <c r="E25">
        <v>30001</v>
      </c>
      <c r="F25">
        <v>24</v>
      </c>
      <c r="G25">
        <f t="shared" si="0"/>
        <v>1</v>
      </c>
      <c r="I25" s="4" t="s">
        <v>172</v>
      </c>
      <c r="J25" s="4" t="s">
        <v>173</v>
      </c>
    </row>
    <row r="26" spans="1:11" x14ac:dyDescent="0.25">
      <c r="A26" s="4" t="s">
        <v>174</v>
      </c>
      <c r="B26" s="5">
        <v>30025</v>
      </c>
      <c r="D26" s="4" t="s">
        <v>175</v>
      </c>
      <c r="E26">
        <v>30002</v>
      </c>
      <c r="F26">
        <v>0</v>
      </c>
      <c r="G26">
        <f t="shared" si="0"/>
        <v>1</v>
      </c>
      <c r="I26" s="4" t="s">
        <v>176</v>
      </c>
      <c r="J26" s="4" t="s">
        <v>177</v>
      </c>
    </row>
    <row r="27" spans="1:11" x14ac:dyDescent="0.25">
      <c r="A27" s="4" t="s">
        <v>178</v>
      </c>
      <c r="B27" s="5">
        <v>30026</v>
      </c>
      <c r="D27" s="4" t="s">
        <v>81</v>
      </c>
      <c r="E27">
        <v>30002</v>
      </c>
      <c r="F27">
        <v>1</v>
      </c>
      <c r="G27">
        <f t="shared" si="0"/>
        <v>1</v>
      </c>
      <c r="I27" s="4" t="s">
        <v>179</v>
      </c>
      <c r="J27" s="4" t="s">
        <v>180</v>
      </c>
    </row>
    <row r="28" spans="1:11" x14ac:dyDescent="0.25">
      <c r="A28" s="4" t="s">
        <v>181</v>
      </c>
      <c r="B28" s="5">
        <v>30027</v>
      </c>
      <c r="D28" s="4" t="s">
        <v>182</v>
      </c>
      <c r="E28">
        <v>30002</v>
      </c>
      <c r="F28">
        <v>2</v>
      </c>
      <c r="G28">
        <f t="shared" si="0"/>
        <v>1</v>
      </c>
      <c r="I28" s="4" t="s">
        <v>183</v>
      </c>
      <c r="J28" s="4" t="s">
        <v>184</v>
      </c>
    </row>
    <row r="29" spans="1:11" x14ac:dyDescent="0.25">
      <c r="A29" s="4" t="s">
        <v>185</v>
      </c>
      <c r="B29" s="5">
        <v>30028</v>
      </c>
      <c r="D29" s="4" t="s">
        <v>186</v>
      </c>
      <c r="E29">
        <v>30002</v>
      </c>
      <c r="F29">
        <v>3</v>
      </c>
      <c r="G29">
        <f t="shared" si="0"/>
        <v>1</v>
      </c>
      <c r="I29" s="4" t="s">
        <v>187</v>
      </c>
      <c r="J29" s="4" t="s">
        <v>188</v>
      </c>
    </row>
    <row r="30" spans="1:11" x14ac:dyDescent="0.25">
      <c r="A30" s="4" t="s">
        <v>189</v>
      </c>
      <c r="B30" s="5">
        <v>30029</v>
      </c>
      <c r="D30" s="4" t="s">
        <v>190</v>
      </c>
      <c r="E30">
        <v>30002</v>
      </c>
      <c r="F30">
        <v>4</v>
      </c>
      <c r="G30">
        <f t="shared" si="0"/>
        <v>1</v>
      </c>
      <c r="I30" s="4" t="s">
        <v>191</v>
      </c>
      <c r="J30" s="4" t="s">
        <v>192</v>
      </c>
    </row>
    <row r="31" spans="1:11" x14ac:dyDescent="0.25">
      <c r="A31" s="4" t="s">
        <v>193</v>
      </c>
      <c r="B31" s="5">
        <v>30030</v>
      </c>
      <c r="D31" s="4" t="s">
        <v>194</v>
      </c>
      <c r="E31">
        <v>30002</v>
      </c>
      <c r="F31">
        <v>5</v>
      </c>
      <c r="G31">
        <f t="shared" si="0"/>
        <v>1</v>
      </c>
      <c r="I31" s="4" t="s">
        <v>195</v>
      </c>
      <c r="J31" s="4" t="s">
        <v>196</v>
      </c>
    </row>
    <row r="32" spans="1:11" x14ac:dyDescent="0.25">
      <c r="A32" s="4" t="s">
        <v>197</v>
      </c>
      <c r="B32" s="5">
        <v>30031</v>
      </c>
      <c r="D32" s="4" t="s">
        <v>198</v>
      </c>
      <c r="E32">
        <v>30002</v>
      </c>
      <c r="F32">
        <v>6</v>
      </c>
      <c r="G32">
        <f t="shared" si="0"/>
        <v>1</v>
      </c>
      <c r="I32" s="4" t="s">
        <v>199</v>
      </c>
      <c r="J32" s="4" t="s">
        <v>200</v>
      </c>
    </row>
    <row r="33" spans="1:10" x14ac:dyDescent="0.25">
      <c r="A33" s="4" t="s">
        <v>201</v>
      </c>
      <c r="B33" s="5">
        <v>30032</v>
      </c>
      <c r="D33" s="4" t="s">
        <v>202</v>
      </c>
      <c r="E33">
        <v>30002</v>
      </c>
      <c r="F33">
        <v>7</v>
      </c>
      <c r="G33">
        <f t="shared" si="0"/>
        <v>1</v>
      </c>
      <c r="I33" s="4" t="s">
        <v>203</v>
      </c>
      <c r="J33" s="4" t="s">
        <v>204</v>
      </c>
    </row>
    <row r="34" spans="1:10" x14ac:dyDescent="0.25">
      <c r="A34" s="4" t="s">
        <v>205</v>
      </c>
      <c r="B34" s="5">
        <v>30033</v>
      </c>
      <c r="D34" s="4" t="s">
        <v>206</v>
      </c>
      <c r="E34">
        <v>30002</v>
      </c>
      <c r="F34">
        <v>9</v>
      </c>
      <c r="G34">
        <f t="shared" si="0"/>
        <v>1</v>
      </c>
      <c r="I34" s="4" t="s">
        <v>207</v>
      </c>
      <c r="J34" s="4" t="s">
        <v>208</v>
      </c>
    </row>
    <row r="35" spans="1:10" x14ac:dyDescent="0.25">
      <c r="A35" s="4" t="s">
        <v>209</v>
      </c>
      <c r="B35" s="5">
        <v>30034</v>
      </c>
      <c r="D35" s="4" t="s">
        <v>210</v>
      </c>
      <c r="E35">
        <v>30002</v>
      </c>
      <c r="F35">
        <v>10</v>
      </c>
      <c r="G35">
        <f t="shared" si="0"/>
        <v>1</v>
      </c>
      <c r="I35" s="4" t="s">
        <v>211</v>
      </c>
      <c r="J35" s="4" t="s">
        <v>212</v>
      </c>
    </row>
    <row r="36" spans="1:10" x14ac:dyDescent="0.25">
      <c r="A36" s="4" t="s">
        <v>213</v>
      </c>
      <c r="B36" s="5">
        <v>30035</v>
      </c>
      <c r="D36" s="4" t="s">
        <v>85</v>
      </c>
      <c r="E36">
        <v>30003</v>
      </c>
      <c r="F36">
        <v>0</v>
      </c>
      <c r="G36">
        <f t="shared" si="0"/>
        <v>2</v>
      </c>
      <c r="I36" s="4" t="s">
        <v>214</v>
      </c>
      <c r="J36" s="4" t="s">
        <v>215</v>
      </c>
    </row>
    <row r="37" spans="1:10" x14ac:dyDescent="0.25">
      <c r="A37" s="4" t="s">
        <v>216</v>
      </c>
      <c r="B37" s="5">
        <v>30036</v>
      </c>
      <c r="D37" s="4" t="s">
        <v>85</v>
      </c>
      <c r="E37">
        <v>30003</v>
      </c>
      <c r="F37">
        <v>1</v>
      </c>
      <c r="G37">
        <f t="shared" si="0"/>
        <v>2</v>
      </c>
      <c r="I37" s="4" t="s">
        <v>217</v>
      </c>
      <c r="J37" s="4" t="s">
        <v>218</v>
      </c>
    </row>
    <row r="38" spans="1:10" x14ac:dyDescent="0.25">
      <c r="A38" s="4" t="s">
        <v>219</v>
      </c>
      <c r="B38" s="5">
        <v>30037</v>
      </c>
      <c r="D38" s="4" t="s">
        <v>220</v>
      </c>
      <c r="E38">
        <v>30003</v>
      </c>
      <c r="F38">
        <v>100</v>
      </c>
      <c r="G38">
        <f t="shared" si="0"/>
        <v>1</v>
      </c>
      <c r="I38" s="4" t="s">
        <v>221</v>
      </c>
      <c r="J38" s="4" t="s">
        <v>222</v>
      </c>
    </row>
    <row r="39" spans="1:10" x14ac:dyDescent="0.25">
      <c r="A39" s="4" t="s">
        <v>223</v>
      </c>
      <c r="B39" s="5">
        <v>30038</v>
      </c>
      <c r="D39" s="4" t="s">
        <v>224</v>
      </c>
      <c r="E39">
        <v>30003</v>
      </c>
      <c r="F39">
        <v>101</v>
      </c>
      <c r="G39">
        <f t="shared" si="0"/>
        <v>1</v>
      </c>
      <c r="I39" s="4" t="s">
        <v>225</v>
      </c>
      <c r="J39" s="4" t="s">
        <v>226</v>
      </c>
    </row>
    <row r="40" spans="1:10" x14ac:dyDescent="0.25">
      <c r="A40" s="4" t="s">
        <v>227</v>
      </c>
      <c r="B40" s="5">
        <v>30039</v>
      </c>
      <c r="D40" s="4" t="s">
        <v>228</v>
      </c>
      <c r="E40">
        <v>30003</v>
      </c>
      <c r="F40">
        <v>102</v>
      </c>
      <c r="G40">
        <f t="shared" si="0"/>
        <v>1</v>
      </c>
      <c r="I40" s="4" t="s">
        <v>229</v>
      </c>
      <c r="J40" s="4" t="s">
        <v>230</v>
      </c>
    </row>
    <row r="41" spans="1:10" x14ac:dyDescent="0.25">
      <c r="A41" s="4" t="s">
        <v>231</v>
      </c>
      <c r="B41" s="5">
        <v>30040</v>
      </c>
      <c r="D41" s="4" t="s">
        <v>232</v>
      </c>
      <c r="E41">
        <v>30003</v>
      </c>
      <c r="F41">
        <v>103</v>
      </c>
      <c r="G41">
        <f t="shared" si="0"/>
        <v>1</v>
      </c>
      <c r="I41" s="4" t="s">
        <v>233</v>
      </c>
      <c r="J41" s="4" t="s">
        <v>234</v>
      </c>
    </row>
    <row r="42" spans="1:10" x14ac:dyDescent="0.25">
      <c r="A42" s="4" t="s">
        <v>235</v>
      </c>
      <c r="B42" s="5">
        <v>30041</v>
      </c>
      <c r="D42" s="4" t="s">
        <v>236</v>
      </c>
      <c r="E42">
        <v>30003</v>
      </c>
      <c r="F42">
        <v>200</v>
      </c>
      <c r="G42">
        <f t="shared" si="0"/>
        <v>1</v>
      </c>
      <c r="I42" s="4" t="s">
        <v>237</v>
      </c>
      <c r="J42" s="4" t="s">
        <v>238</v>
      </c>
    </row>
    <row r="43" spans="1:10" x14ac:dyDescent="0.25">
      <c r="A43" s="4" t="s">
        <v>239</v>
      </c>
      <c r="B43" s="5">
        <v>30042</v>
      </c>
      <c r="D43" s="4" t="s">
        <v>240</v>
      </c>
      <c r="E43">
        <v>30003</v>
      </c>
      <c r="F43">
        <v>201</v>
      </c>
      <c r="G43">
        <f t="shared" si="0"/>
        <v>1</v>
      </c>
      <c r="I43" s="4" t="s">
        <v>241</v>
      </c>
      <c r="J43" s="4" t="s">
        <v>242</v>
      </c>
    </row>
    <row r="44" spans="1:10" x14ac:dyDescent="0.25">
      <c r="A44" s="4" t="s">
        <v>243</v>
      </c>
      <c r="B44" s="5">
        <v>30043</v>
      </c>
      <c r="D44" s="4" t="s">
        <v>244</v>
      </c>
      <c r="E44">
        <v>30003</v>
      </c>
      <c r="F44">
        <v>203</v>
      </c>
      <c r="G44">
        <f t="shared" si="0"/>
        <v>1</v>
      </c>
      <c r="I44" s="4" t="s">
        <v>245</v>
      </c>
      <c r="J44" s="4" t="s">
        <v>246</v>
      </c>
    </row>
    <row r="45" spans="1:10" x14ac:dyDescent="0.25">
      <c r="A45" s="4" t="s">
        <v>247</v>
      </c>
      <c r="B45" s="5">
        <v>30901</v>
      </c>
      <c r="D45" s="4" t="s">
        <v>248</v>
      </c>
      <c r="E45">
        <v>30003</v>
      </c>
      <c r="F45">
        <v>204</v>
      </c>
      <c r="G45">
        <f t="shared" si="0"/>
        <v>1</v>
      </c>
      <c r="I45" s="4" t="s">
        <v>249</v>
      </c>
      <c r="J45" s="4" t="s">
        <v>250</v>
      </c>
    </row>
    <row r="46" spans="1:10" x14ac:dyDescent="0.25">
      <c r="A46" s="4" t="s">
        <v>251</v>
      </c>
      <c r="B46" s="5">
        <v>30902</v>
      </c>
      <c r="D46" s="4" t="s">
        <v>252</v>
      </c>
      <c r="E46">
        <v>30003</v>
      </c>
      <c r="F46">
        <v>205</v>
      </c>
      <c r="G46">
        <f t="shared" si="0"/>
        <v>1</v>
      </c>
      <c r="I46" s="4" t="s">
        <v>253</v>
      </c>
      <c r="J46" s="4" t="s">
        <v>254</v>
      </c>
    </row>
    <row r="47" spans="1:10" x14ac:dyDescent="0.25">
      <c r="A47" s="4" t="s">
        <v>255</v>
      </c>
      <c r="B47" s="5">
        <v>30999</v>
      </c>
      <c r="D47" s="4" t="s">
        <v>256</v>
      </c>
      <c r="E47">
        <v>30003</v>
      </c>
      <c r="F47">
        <v>206</v>
      </c>
      <c r="G47">
        <f t="shared" si="0"/>
        <v>1</v>
      </c>
      <c r="I47" s="4" t="s">
        <v>257</v>
      </c>
      <c r="J47" s="4" t="s">
        <v>258</v>
      </c>
    </row>
    <row r="48" spans="1:10" x14ac:dyDescent="0.25">
      <c r="D48" s="4" t="s">
        <v>259</v>
      </c>
      <c r="E48">
        <v>30003</v>
      </c>
      <c r="F48">
        <v>207</v>
      </c>
      <c r="G48">
        <f t="shared" si="0"/>
        <v>1</v>
      </c>
      <c r="I48" s="4" t="s">
        <v>260</v>
      </c>
      <c r="J48" s="4" t="s">
        <v>261</v>
      </c>
    </row>
    <row r="49" spans="4:10" x14ac:dyDescent="0.25">
      <c r="D49" s="4" t="s">
        <v>262</v>
      </c>
      <c r="E49">
        <v>30003</v>
      </c>
      <c r="F49">
        <v>208</v>
      </c>
      <c r="G49">
        <f t="shared" si="0"/>
        <v>1</v>
      </c>
      <c r="I49" s="4" t="s">
        <v>263</v>
      </c>
      <c r="J49" s="4" t="s">
        <v>264</v>
      </c>
    </row>
    <row r="50" spans="4:10" x14ac:dyDescent="0.25">
      <c r="D50" s="4" t="s">
        <v>265</v>
      </c>
      <c r="E50">
        <v>30003</v>
      </c>
      <c r="F50">
        <v>300</v>
      </c>
      <c r="G50">
        <f t="shared" si="0"/>
        <v>1</v>
      </c>
      <c r="I50" s="4" t="s">
        <v>266</v>
      </c>
      <c r="J50" s="4" t="s">
        <v>267</v>
      </c>
    </row>
    <row r="51" spans="4:10" x14ac:dyDescent="0.25">
      <c r="D51" s="4" t="s">
        <v>268</v>
      </c>
      <c r="E51">
        <v>30003</v>
      </c>
      <c r="F51">
        <v>301</v>
      </c>
      <c r="G51">
        <f t="shared" si="0"/>
        <v>1</v>
      </c>
      <c r="I51" s="4" t="s">
        <v>269</v>
      </c>
      <c r="J51" s="4" t="s">
        <v>270</v>
      </c>
    </row>
    <row r="52" spans="4:10" x14ac:dyDescent="0.25">
      <c r="D52" s="4" t="s">
        <v>271</v>
      </c>
      <c r="E52">
        <v>30003</v>
      </c>
      <c r="F52">
        <v>302</v>
      </c>
      <c r="G52">
        <f t="shared" si="0"/>
        <v>1</v>
      </c>
      <c r="I52" s="4" t="s">
        <v>272</v>
      </c>
      <c r="J52" s="4" t="s">
        <v>273</v>
      </c>
    </row>
    <row r="53" spans="4:10" x14ac:dyDescent="0.25">
      <c r="D53" s="4" t="s">
        <v>274</v>
      </c>
      <c r="E53">
        <v>30003</v>
      </c>
      <c r="F53">
        <v>303</v>
      </c>
      <c r="G53">
        <f t="shared" si="0"/>
        <v>1</v>
      </c>
      <c r="I53" s="4" t="s">
        <v>275</v>
      </c>
      <c r="J53" s="4" t="s">
        <v>276</v>
      </c>
    </row>
    <row r="54" spans="4:10" x14ac:dyDescent="0.25">
      <c r="D54" s="4" t="s">
        <v>277</v>
      </c>
      <c r="E54">
        <v>30003</v>
      </c>
      <c r="F54">
        <v>304</v>
      </c>
      <c r="G54">
        <f t="shared" si="0"/>
        <v>1</v>
      </c>
      <c r="I54" s="4" t="s">
        <v>278</v>
      </c>
      <c r="J54" s="4" t="s">
        <v>279</v>
      </c>
    </row>
    <row r="55" spans="4:10" x14ac:dyDescent="0.25">
      <c r="D55" s="4" t="s">
        <v>280</v>
      </c>
      <c r="E55">
        <v>30003</v>
      </c>
      <c r="F55">
        <v>305</v>
      </c>
      <c r="G55">
        <f t="shared" si="0"/>
        <v>1</v>
      </c>
      <c r="I55" s="4" t="s">
        <v>281</v>
      </c>
      <c r="J55" s="4" t="s">
        <v>282</v>
      </c>
    </row>
    <row r="56" spans="4:10" x14ac:dyDescent="0.25">
      <c r="D56" s="4" t="s">
        <v>283</v>
      </c>
      <c r="E56">
        <v>30003</v>
      </c>
      <c r="F56">
        <v>306</v>
      </c>
      <c r="G56">
        <f t="shared" si="0"/>
        <v>1</v>
      </c>
      <c r="I56" s="4" t="s">
        <v>284</v>
      </c>
      <c r="J56" s="4" t="s">
        <v>285</v>
      </c>
    </row>
    <row r="57" spans="4:10" x14ac:dyDescent="0.25">
      <c r="D57" s="4" t="s">
        <v>286</v>
      </c>
      <c r="E57">
        <v>30003</v>
      </c>
      <c r="F57">
        <v>307</v>
      </c>
      <c r="G57">
        <f t="shared" si="0"/>
        <v>1</v>
      </c>
      <c r="I57" s="4" t="s">
        <v>287</v>
      </c>
      <c r="J57" s="4" t="s">
        <v>288</v>
      </c>
    </row>
    <row r="58" spans="4:10" x14ac:dyDescent="0.25">
      <c r="D58" s="4" t="s">
        <v>289</v>
      </c>
      <c r="E58">
        <v>30003</v>
      </c>
      <c r="F58">
        <v>308</v>
      </c>
      <c r="G58">
        <f t="shared" si="0"/>
        <v>1</v>
      </c>
      <c r="I58" s="4" t="s">
        <v>290</v>
      </c>
      <c r="J58" s="4" t="s">
        <v>291</v>
      </c>
    </row>
    <row r="59" spans="4:10" x14ac:dyDescent="0.25">
      <c r="D59" s="4" t="s">
        <v>292</v>
      </c>
      <c r="E59">
        <v>30003</v>
      </c>
      <c r="F59">
        <v>400</v>
      </c>
      <c r="G59">
        <f t="shared" si="0"/>
        <v>1</v>
      </c>
      <c r="I59" s="4" t="s">
        <v>293</v>
      </c>
      <c r="J59" s="4" t="s">
        <v>294</v>
      </c>
    </row>
    <row r="60" spans="4:10" x14ac:dyDescent="0.25">
      <c r="D60" s="4" t="s">
        <v>295</v>
      </c>
      <c r="E60">
        <v>30003</v>
      </c>
      <c r="F60">
        <v>401</v>
      </c>
      <c r="G60">
        <f t="shared" si="0"/>
        <v>1</v>
      </c>
      <c r="I60" s="4" t="s">
        <v>296</v>
      </c>
      <c r="J60" s="4" t="s">
        <v>297</v>
      </c>
    </row>
    <row r="61" spans="4:10" x14ac:dyDescent="0.25">
      <c r="D61" s="4" t="s">
        <v>298</v>
      </c>
      <c r="E61">
        <v>30003</v>
      </c>
      <c r="F61">
        <v>402</v>
      </c>
      <c r="G61">
        <f t="shared" si="0"/>
        <v>1</v>
      </c>
      <c r="I61" s="4" t="s">
        <v>299</v>
      </c>
      <c r="J61" s="4" t="s">
        <v>300</v>
      </c>
    </row>
    <row r="62" spans="4:10" x14ac:dyDescent="0.25">
      <c r="D62" s="4" t="s">
        <v>301</v>
      </c>
      <c r="E62">
        <v>30003</v>
      </c>
      <c r="F62">
        <v>404</v>
      </c>
      <c r="G62">
        <f t="shared" si="0"/>
        <v>1</v>
      </c>
      <c r="I62" s="4" t="s">
        <v>302</v>
      </c>
      <c r="J62" s="4" t="s">
        <v>303</v>
      </c>
    </row>
    <row r="63" spans="4:10" x14ac:dyDescent="0.25">
      <c r="D63" s="4" t="s">
        <v>304</v>
      </c>
      <c r="E63">
        <v>30003</v>
      </c>
      <c r="F63">
        <v>405</v>
      </c>
      <c r="G63">
        <f t="shared" si="0"/>
        <v>1</v>
      </c>
      <c r="I63" s="4" t="s">
        <v>305</v>
      </c>
      <c r="J63" s="4" t="s">
        <v>306</v>
      </c>
    </row>
    <row r="64" spans="4:10" x14ac:dyDescent="0.25">
      <c r="D64" s="4" t="s">
        <v>307</v>
      </c>
      <c r="E64">
        <v>30003</v>
      </c>
      <c r="F64">
        <v>406</v>
      </c>
      <c r="G64">
        <f t="shared" si="0"/>
        <v>1</v>
      </c>
      <c r="I64" s="4" t="s">
        <v>308</v>
      </c>
      <c r="J64" s="4" t="s">
        <v>309</v>
      </c>
    </row>
    <row r="65" spans="4:10" x14ac:dyDescent="0.25">
      <c r="D65" s="4" t="s">
        <v>310</v>
      </c>
      <c r="E65">
        <v>30003</v>
      </c>
      <c r="F65">
        <v>500</v>
      </c>
      <c r="G65">
        <f t="shared" si="0"/>
        <v>1</v>
      </c>
      <c r="I65" s="4" t="s">
        <v>311</v>
      </c>
      <c r="J65" s="4" t="s">
        <v>312</v>
      </c>
    </row>
    <row r="66" spans="4:10" x14ac:dyDescent="0.25">
      <c r="D66" s="4" t="s">
        <v>313</v>
      </c>
      <c r="E66">
        <v>30003</v>
      </c>
      <c r="F66">
        <v>501</v>
      </c>
      <c r="G66">
        <f t="shared" si="0"/>
        <v>1</v>
      </c>
      <c r="I66" s="4" t="s">
        <v>314</v>
      </c>
      <c r="J66" s="4" t="s">
        <v>315</v>
      </c>
    </row>
    <row r="67" spans="4:10" x14ac:dyDescent="0.25">
      <c r="D67" s="4" t="s">
        <v>316</v>
      </c>
      <c r="E67">
        <v>30003</v>
      </c>
      <c r="F67">
        <v>502</v>
      </c>
      <c r="G67">
        <f t="shared" ref="G67:G130" si="1">COUNTIF($D$2:$D$1071,D67)</f>
        <v>1</v>
      </c>
      <c r="I67" s="4" t="s">
        <v>317</v>
      </c>
      <c r="J67" s="4" t="s">
        <v>318</v>
      </c>
    </row>
    <row r="68" spans="4:10" x14ac:dyDescent="0.25">
      <c r="D68" s="4" t="s">
        <v>319</v>
      </c>
      <c r="E68">
        <v>30003</v>
      </c>
      <c r="F68">
        <v>503</v>
      </c>
      <c r="G68">
        <f t="shared" si="1"/>
        <v>1</v>
      </c>
      <c r="I68" s="4" t="s">
        <v>320</v>
      </c>
      <c r="J68" s="4" t="s">
        <v>321</v>
      </c>
    </row>
    <row r="69" spans="4:10" x14ac:dyDescent="0.25">
      <c r="D69" s="4" t="s">
        <v>322</v>
      </c>
      <c r="E69">
        <v>30003</v>
      </c>
      <c r="F69">
        <v>504</v>
      </c>
      <c r="G69">
        <f t="shared" si="1"/>
        <v>1</v>
      </c>
      <c r="I69" s="4" t="s">
        <v>323</v>
      </c>
      <c r="J69" s="4" t="s">
        <v>324</v>
      </c>
    </row>
    <row r="70" spans="4:10" x14ac:dyDescent="0.25">
      <c r="D70" s="4" t="s">
        <v>325</v>
      </c>
      <c r="E70">
        <v>30003</v>
      </c>
      <c r="F70">
        <v>505</v>
      </c>
      <c r="G70">
        <f t="shared" si="1"/>
        <v>1</v>
      </c>
      <c r="I70" s="4" t="s">
        <v>326</v>
      </c>
      <c r="J70" s="4" t="s">
        <v>327</v>
      </c>
    </row>
    <row r="71" spans="4:10" x14ac:dyDescent="0.25">
      <c r="D71" s="4" t="s">
        <v>328</v>
      </c>
      <c r="E71">
        <v>30003</v>
      </c>
      <c r="F71">
        <v>507</v>
      </c>
      <c r="G71">
        <f t="shared" si="1"/>
        <v>1</v>
      </c>
      <c r="I71" s="4" t="s">
        <v>329</v>
      </c>
      <c r="J71" s="4" t="s">
        <v>330</v>
      </c>
    </row>
    <row r="72" spans="4:10" x14ac:dyDescent="0.25">
      <c r="D72" s="4" t="s">
        <v>89</v>
      </c>
      <c r="E72">
        <v>30004</v>
      </c>
      <c r="F72">
        <v>0</v>
      </c>
      <c r="G72">
        <f t="shared" si="1"/>
        <v>2</v>
      </c>
      <c r="I72" s="4" t="s">
        <v>331</v>
      </c>
      <c r="J72" s="4" t="s">
        <v>332</v>
      </c>
    </row>
    <row r="73" spans="4:10" x14ac:dyDescent="0.25">
      <c r="D73" s="4" t="s">
        <v>89</v>
      </c>
      <c r="E73">
        <v>30004</v>
      </c>
      <c r="F73">
        <v>1</v>
      </c>
      <c r="G73">
        <f t="shared" si="1"/>
        <v>2</v>
      </c>
      <c r="I73" s="4" t="s">
        <v>333</v>
      </c>
      <c r="J73" s="4" t="s">
        <v>334</v>
      </c>
    </row>
    <row r="74" spans="4:10" x14ac:dyDescent="0.25">
      <c r="D74" s="4" t="s">
        <v>92</v>
      </c>
      <c r="E74">
        <v>30005</v>
      </c>
      <c r="F74">
        <v>0</v>
      </c>
      <c r="G74">
        <f t="shared" si="1"/>
        <v>2</v>
      </c>
      <c r="I74" s="4" t="s">
        <v>335</v>
      </c>
      <c r="J74" s="4" t="s">
        <v>336</v>
      </c>
    </row>
    <row r="75" spans="4:10" x14ac:dyDescent="0.25">
      <c r="D75" s="4" t="s">
        <v>92</v>
      </c>
      <c r="E75">
        <v>30005</v>
      </c>
      <c r="F75">
        <v>1</v>
      </c>
      <c r="G75">
        <f t="shared" si="1"/>
        <v>2</v>
      </c>
      <c r="I75" s="4" t="s">
        <v>337</v>
      </c>
      <c r="J75" s="4" t="s">
        <v>338</v>
      </c>
    </row>
    <row r="76" spans="4:10" x14ac:dyDescent="0.25">
      <c r="D76" s="4" t="s">
        <v>339</v>
      </c>
      <c r="E76">
        <v>30005</v>
      </c>
      <c r="F76">
        <v>2</v>
      </c>
      <c r="G76">
        <f t="shared" si="1"/>
        <v>1</v>
      </c>
      <c r="I76" s="4" t="s">
        <v>340</v>
      </c>
      <c r="J76" s="4" t="s">
        <v>341</v>
      </c>
    </row>
    <row r="77" spans="4:10" x14ac:dyDescent="0.25">
      <c r="D77" s="4" t="s">
        <v>97</v>
      </c>
      <c r="E77">
        <v>30006</v>
      </c>
      <c r="F77">
        <v>0</v>
      </c>
      <c r="G77">
        <f t="shared" si="1"/>
        <v>2</v>
      </c>
      <c r="I77" s="4" t="s">
        <v>342</v>
      </c>
      <c r="J77" s="4" t="s">
        <v>343</v>
      </c>
    </row>
    <row r="78" spans="4:10" x14ac:dyDescent="0.25">
      <c r="D78" s="4" t="s">
        <v>97</v>
      </c>
      <c r="E78">
        <v>30006</v>
      </c>
      <c r="F78">
        <v>1</v>
      </c>
      <c r="G78">
        <f t="shared" si="1"/>
        <v>2</v>
      </c>
      <c r="I78" s="4" t="s">
        <v>344</v>
      </c>
      <c r="J78" s="4" t="s">
        <v>345</v>
      </c>
    </row>
    <row r="79" spans="4:10" x14ac:dyDescent="0.25">
      <c r="D79" s="4" t="s">
        <v>346</v>
      </c>
      <c r="E79">
        <v>30006</v>
      </c>
      <c r="F79">
        <v>2</v>
      </c>
      <c r="G79">
        <f t="shared" si="1"/>
        <v>1</v>
      </c>
      <c r="I79" s="4" t="s">
        <v>347</v>
      </c>
      <c r="J79" s="4" t="s">
        <v>348</v>
      </c>
    </row>
    <row r="80" spans="4:10" x14ac:dyDescent="0.25">
      <c r="D80" s="4" t="s">
        <v>349</v>
      </c>
      <c r="E80">
        <v>30006</v>
      </c>
      <c r="F80">
        <v>3</v>
      </c>
      <c r="G80">
        <f t="shared" si="1"/>
        <v>1</v>
      </c>
    </row>
    <row r="81" spans="4:7" x14ac:dyDescent="0.25">
      <c r="D81" s="4" t="s">
        <v>350</v>
      </c>
      <c r="E81">
        <v>30006</v>
      </c>
      <c r="F81">
        <v>4</v>
      </c>
      <c r="G81">
        <f t="shared" si="1"/>
        <v>1</v>
      </c>
    </row>
    <row r="82" spans="4:7" x14ac:dyDescent="0.25">
      <c r="D82" s="4" t="s">
        <v>351</v>
      </c>
      <c r="E82">
        <v>30006</v>
      </c>
      <c r="F82">
        <v>5</v>
      </c>
      <c r="G82">
        <f t="shared" si="1"/>
        <v>1</v>
      </c>
    </row>
    <row r="83" spans="4:7" x14ac:dyDescent="0.25">
      <c r="D83" s="4" t="s">
        <v>352</v>
      </c>
      <c r="E83">
        <v>30006</v>
      </c>
      <c r="F83">
        <v>6</v>
      </c>
      <c r="G83">
        <f t="shared" si="1"/>
        <v>1</v>
      </c>
    </row>
    <row r="84" spans="4:7" x14ac:dyDescent="0.25">
      <c r="D84" s="4" t="s">
        <v>100</v>
      </c>
      <c r="E84">
        <v>30007</v>
      </c>
      <c r="F84">
        <v>0</v>
      </c>
      <c r="G84">
        <f t="shared" si="1"/>
        <v>2</v>
      </c>
    </row>
    <row r="85" spans="4:7" x14ac:dyDescent="0.25">
      <c r="D85" s="4" t="s">
        <v>100</v>
      </c>
      <c r="E85">
        <v>30007</v>
      </c>
      <c r="F85">
        <v>1</v>
      </c>
      <c r="G85">
        <f t="shared" si="1"/>
        <v>2</v>
      </c>
    </row>
    <row r="86" spans="4:7" x14ac:dyDescent="0.25">
      <c r="D86" s="4" t="s">
        <v>353</v>
      </c>
      <c r="E86">
        <v>30007</v>
      </c>
      <c r="F86">
        <v>4</v>
      </c>
      <c r="G86">
        <f t="shared" si="1"/>
        <v>1</v>
      </c>
    </row>
    <row r="87" spans="4:7" x14ac:dyDescent="0.25">
      <c r="D87" s="4" t="s">
        <v>354</v>
      </c>
      <c r="E87">
        <v>30007</v>
      </c>
      <c r="F87">
        <v>5</v>
      </c>
      <c r="G87">
        <f t="shared" si="1"/>
        <v>1</v>
      </c>
    </row>
    <row r="88" spans="4:7" x14ac:dyDescent="0.25">
      <c r="D88" s="4" t="s">
        <v>355</v>
      </c>
      <c r="E88">
        <v>30007</v>
      </c>
      <c r="F88">
        <v>6</v>
      </c>
      <c r="G88">
        <f t="shared" si="1"/>
        <v>1</v>
      </c>
    </row>
    <row r="89" spans="4:7" x14ac:dyDescent="0.25">
      <c r="D89" s="4" t="s">
        <v>356</v>
      </c>
      <c r="E89">
        <v>30007</v>
      </c>
      <c r="F89">
        <v>7</v>
      </c>
      <c r="G89">
        <f t="shared" si="1"/>
        <v>1</v>
      </c>
    </row>
    <row r="90" spans="4:7" x14ac:dyDescent="0.25">
      <c r="D90" s="4" t="s">
        <v>357</v>
      </c>
      <c r="E90">
        <v>30007</v>
      </c>
      <c r="F90">
        <v>8</v>
      </c>
      <c r="G90">
        <f t="shared" si="1"/>
        <v>1</v>
      </c>
    </row>
    <row r="91" spans="4:7" x14ac:dyDescent="0.25">
      <c r="D91" s="4" t="s">
        <v>358</v>
      </c>
      <c r="E91">
        <v>30007</v>
      </c>
      <c r="F91">
        <v>9</v>
      </c>
      <c r="G91">
        <f t="shared" si="1"/>
        <v>1</v>
      </c>
    </row>
    <row r="92" spans="4:7" x14ac:dyDescent="0.25">
      <c r="D92" s="4" t="s">
        <v>359</v>
      </c>
      <c r="E92">
        <v>30007</v>
      </c>
      <c r="F92">
        <v>10</v>
      </c>
      <c r="G92">
        <f t="shared" si="1"/>
        <v>1</v>
      </c>
    </row>
    <row r="93" spans="4:7" x14ac:dyDescent="0.25">
      <c r="D93" s="4" t="s">
        <v>360</v>
      </c>
      <c r="E93">
        <v>30007</v>
      </c>
      <c r="F93">
        <v>11</v>
      </c>
      <c r="G93">
        <f t="shared" si="1"/>
        <v>1</v>
      </c>
    </row>
    <row r="94" spans="4:7" x14ac:dyDescent="0.25">
      <c r="D94" s="4" t="s">
        <v>361</v>
      </c>
      <c r="E94">
        <v>30007</v>
      </c>
      <c r="F94">
        <v>12</v>
      </c>
      <c r="G94">
        <f t="shared" si="1"/>
        <v>1</v>
      </c>
    </row>
    <row r="95" spans="4:7" x14ac:dyDescent="0.25">
      <c r="D95" s="4" t="s">
        <v>362</v>
      </c>
      <c r="E95">
        <v>30007</v>
      </c>
      <c r="F95">
        <v>13</v>
      </c>
      <c r="G95">
        <f t="shared" si="1"/>
        <v>1</v>
      </c>
    </row>
    <row r="96" spans="4:7" x14ac:dyDescent="0.25">
      <c r="D96" s="4" t="s">
        <v>363</v>
      </c>
      <c r="E96">
        <v>30007</v>
      </c>
      <c r="F96">
        <v>14</v>
      </c>
      <c r="G96">
        <f t="shared" si="1"/>
        <v>1</v>
      </c>
    </row>
    <row r="97" spans="4:7" x14ac:dyDescent="0.25">
      <c r="D97" s="4" t="s">
        <v>364</v>
      </c>
      <c r="E97">
        <v>30007</v>
      </c>
      <c r="F97">
        <v>15</v>
      </c>
      <c r="G97">
        <f t="shared" si="1"/>
        <v>1</v>
      </c>
    </row>
    <row r="98" spans="4:7" x14ac:dyDescent="0.25">
      <c r="D98" s="4" t="s">
        <v>365</v>
      </c>
      <c r="E98">
        <v>30007</v>
      </c>
      <c r="F98">
        <v>16</v>
      </c>
      <c r="G98">
        <f t="shared" si="1"/>
        <v>1</v>
      </c>
    </row>
    <row r="99" spans="4:7" x14ac:dyDescent="0.25">
      <c r="D99" s="4" t="s">
        <v>366</v>
      </c>
      <c r="E99">
        <v>30007</v>
      </c>
      <c r="F99">
        <v>17</v>
      </c>
      <c r="G99">
        <f t="shared" si="1"/>
        <v>1</v>
      </c>
    </row>
    <row r="100" spans="4:7" x14ac:dyDescent="0.25">
      <c r="D100" s="4" t="s">
        <v>367</v>
      </c>
      <c r="E100">
        <v>30007</v>
      </c>
      <c r="F100">
        <v>18</v>
      </c>
      <c r="G100">
        <f t="shared" si="1"/>
        <v>1</v>
      </c>
    </row>
    <row r="101" spans="4:7" x14ac:dyDescent="0.25">
      <c r="D101" s="4" t="s">
        <v>368</v>
      </c>
      <c r="E101">
        <v>30008</v>
      </c>
      <c r="F101">
        <v>0</v>
      </c>
      <c r="G101">
        <f t="shared" si="1"/>
        <v>2</v>
      </c>
    </row>
    <row r="102" spans="4:7" x14ac:dyDescent="0.25">
      <c r="D102" s="4" t="s">
        <v>368</v>
      </c>
      <c r="E102">
        <v>30008</v>
      </c>
      <c r="F102">
        <v>1</v>
      </c>
      <c r="G102">
        <f t="shared" si="1"/>
        <v>2</v>
      </c>
    </row>
    <row r="103" spans="4:7" x14ac:dyDescent="0.25">
      <c r="D103" s="4" t="s">
        <v>369</v>
      </c>
      <c r="E103">
        <v>30008</v>
      </c>
      <c r="F103">
        <v>2</v>
      </c>
      <c r="G103">
        <f t="shared" si="1"/>
        <v>1</v>
      </c>
    </row>
    <row r="104" spans="4:7" x14ac:dyDescent="0.25">
      <c r="D104" s="4" t="s">
        <v>370</v>
      </c>
      <c r="E104">
        <v>30008</v>
      </c>
      <c r="F104">
        <v>3</v>
      </c>
      <c r="G104">
        <f t="shared" si="1"/>
        <v>1</v>
      </c>
    </row>
    <row r="105" spans="4:7" x14ac:dyDescent="0.25">
      <c r="D105" s="4" t="s">
        <v>371</v>
      </c>
      <c r="E105">
        <v>30008</v>
      </c>
      <c r="F105">
        <v>100</v>
      </c>
      <c r="G105">
        <f t="shared" si="1"/>
        <v>1</v>
      </c>
    </row>
    <row r="106" spans="4:7" x14ac:dyDescent="0.25">
      <c r="D106" s="4" t="s">
        <v>372</v>
      </c>
      <c r="E106">
        <v>30008</v>
      </c>
      <c r="F106">
        <v>101</v>
      </c>
      <c r="G106">
        <f t="shared" si="1"/>
        <v>1</v>
      </c>
    </row>
    <row r="107" spans="4:7" x14ac:dyDescent="0.25">
      <c r="D107" s="4" t="s">
        <v>373</v>
      </c>
      <c r="E107">
        <v>30008</v>
      </c>
      <c r="F107">
        <v>102</v>
      </c>
      <c r="G107">
        <f t="shared" si="1"/>
        <v>1</v>
      </c>
    </row>
    <row r="108" spans="4:7" x14ac:dyDescent="0.25">
      <c r="D108" s="4" t="s">
        <v>374</v>
      </c>
      <c r="E108">
        <v>30008</v>
      </c>
      <c r="F108">
        <v>103</v>
      </c>
      <c r="G108">
        <f t="shared" si="1"/>
        <v>1</v>
      </c>
    </row>
    <row r="109" spans="4:7" x14ac:dyDescent="0.25">
      <c r="D109" s="4" t="s">
        <v>375</v>
      </c>
      <c r="E109">
        <v>30008</v>
      </c>
      <c r="F109">
        <v>104</v>
      </c>
      <c r="G109">
        <f t="shared" si="1"/>
        <v>1</v>
      </c>
    </row>
    <row r="110" spans="4:7" x14ac:dyDescent="0.25">
      <c r="D110" s="4" t="s">
        <v>376</v>
      </c>
      <c r="E110">
        <v>30008</v>
      </c>
      <c r="F110">
        <v>200</v>
      </c>
      <c r="G110">
        <f t="shared" si="1"/>
        <v>1</v>
      </c>
    </row>
    <row r="111" spans="4:7" x14ac:dyDescent="0.25">
      <c r="D111" s="4" t="s">
        <v>377</v>
      </c>
      <c r="E111">
        <v>30008</v>
      </c>
      <c r="F111">
        <v>201</v>
      </c>
      <c r="G111">
        <f t="shared" si="1"/>
        <v>1</v>
      </c>
    </row>
    <row r="112" spans="4:7" x14ac:dyDescent="0.25">
      <c r="D112" s="4" t="s">
        <v>378</v>
      </c>
      <c r="E112">
        <v>30008</v>
      </c>
      <c r="F112">
        <v>202</v>
      </c>
      <c r="G112">
        <f t="shared" si="1"/>
        <v>1</v>
      </c>
    </row>
    <row r="113" spans="4:7" x14ac:dyDescent="0.25">
      <c r="D113" s="4" t="s">
        <v>379</v>
      </c>
      <c r="E113">
        <v>30008</v>
      </c>
      <c r="F113">
        <v>300</v>
      </c>
      <c r="G113">
        <f t="shared" si="1"/>
        <v>1</v>
      </c>
    </row>
    <row r="114" spans="4:7" x14ac:dyDescent="0.25">
      <c r="D114" s="4" t="s">
        <v>380</v>
      </c>
      <c r="E114">
        <v>30008</v>
      </c>
      <c r="F114">
        <v>301</v>
      </c>
      <c r="G114">
        <f t="shared" si="1"/>
        <v>1</v>
      </c>
    </row>
    <row r="115" spans="4:7" x14ac:dyDescent="0.25">
      <c r="D115" s="4" t="s">
        <v>381</v>
      </c>
      <c r="E115">
        <v>30008</v>
      </c>
      <c r="F115">
        <v>302</v>
      </c>
      <c r="G115">
        <f t="shared" si="1"/>
        <v>1</v>
      </c>
    </row>
    <row r="116" spans="4:7" x14ac:dyDescent="0.25">
      <c r="D116" s="4" t="s">
        <v>382</v>
      </c>
      <c r="E116">
        <v>30008</v>
      </c>
      <c r="F116">
        <v>303</v>
      </c>
      <c r="G116">
        <f t="shared" si="1"/>
        <v>1</v>
      </c>
    </row>
    <row r="117" spans="4:7" x14ac:dyDescent="0.25">
      <c r="D117" s="4" t="s">
        <v>383</v>
      </c>
      <c r="E117">
        <v>30008</v>
      </c>
      <c r="F117">
        <v>400</v>
      </c>
      <c r="G117">
        <f t="shared" si="1"/>
        <v>1</v>
      </c>
    </row>
    <row r="118" spans="4:7" x14ac:dyDescent="0.25">
      <c r="D118" s="4" t="s">
        <v>384</v>
      </c>
      <c r="E118">
        <v>30008</v>
      </c>
      <c r="F118">
        <v>401</v>
      </c>
      <c r="G118">
        <f t="shared" si="1"/>
        <v>1</v>
      </c>
    </row>
    <row r="119" spans="4:7" x14ac:dyDescent="0.25">
      <c r="D119" s="4" t="s">
        <v>385</v>
      </c>
      <c r="E119">
        <v>30008</v>
      </c>
      <c r="F119">
        <v>402</v>
      </c>
      <c r="G119">
        <f t="shared" si="1"/>
        <v>1</v>
      </c>
    </row>
    <row r="120" spans="4:7" x14ac:dyDescent="0.25">
      <c r="D120" s="4" t="s">
        <v>386</v>
      </c>
      <c r="E120">
        <v>30008</v>
      </c>
      <c r="F120">
        <v>403</v>
      </c>
      <c r="G120">
        <f t="shared" si="1"/>
        <v>1</v>
      </c>
    </row>
    <row r="121" spans="4:7" x14ac:dyDescent="0.25">
      <c r="D121" s="4" t="s">
        <v>387</v>
      </c>
      <c r="E121">
        <v>30008</v>
      </c>
      <c r="F121">
        <v>404</v>
      </c>
      <c r="G121">
        <f t="shared" si="1"/>
        <v>1</v>
      </c>
    </row>
    <row r="122" spans="4:7" x14ac:dyDescent="0.25">
      <c r="D122" s="4" t="s">
        <v>388</v>
      </c>
      <c r="E122">
        <v>30008</v>
      </c>
      <c r="F122">
        <v>500</v>
      </c>
      <c r="G122">
        <f t="shared" si="1"/>
        <v>1</v>
      </c>
    </row>
    <row r="123" spans="4:7" x14ac:dyDescent="0.25">
      <c r="D123" s="4" t="s">
        <v>389</v>
      </c>
      <c r="E123">
        <v>30008</v>
      </c>
      <c r="F123">
        <v>501</v>
      </c>
      <c r="G123">
        <f t="shared" si="1"/>
        <v>1</v>
      </c>
    </row>
    <row r="124" spans="4:7" x14ac:dyDescent="0.25">
      <c r="D124" s="4" t="s">
        <v>390</v>
      </c>
      <c r="E124">
        <v>30008</v>
      </c>
      <c r="F124">
        <v>502</v>
      </c>
      <c r="G124">
        <f t="shared" si="1"/>
        <v>1</v>
      </c>
    </row>
    <row r="125" spans="4:7" x14ac:dyDescent="0.25">
      <c r="D125" s="4" t="s">
        <v>391</v>
      </c>
      <c r="E125">
        <v>30008</v>
      </c>
      <c r="F125">
        <v>600</v>
      </c>
      <c r="G125">
        <f t="shared" si="1"/>
        <v>1</v>
      </c>
    </row>
    <row r="126" spans="4:7" x14ac:dyDescent="0.25">
      <c r="D126" s="4" t="s">
        <v>392</v>
      </c>
      <c r="E126">
        <v>30008</v>
      </c>
      <c r="F126">
        <v>601</v>
      </c>
      <c r="G126">
        <f t="shared" si="1"/>
        <v>1</v>
      </c>
    </row>
    <row r="127" spans="4:7" x14ac:dyDescent="0.25">
      <c r="D127" s="4" t="s">
        <v>393</v>
      </c>
      <c r="E127">
        <v>30008</v>
      </c>
      <c r="F127">
        <v>602</v>
      </c>
      <c r="G127">
        <f t="shared" si="1"/>
        <v>1</v>
      </c>
    </row>
    <row r="128" spans="4:7" x14ac:dyDescent="0.25">
      <c r="D128" s="4" t="s">
        <v>394</v>
      </c>
      <c r="E128">
        <v>30008</v>
      </c>
      <c r="F128">
        <v>700</v>
      </c>
      <c r="G128">
        <f t="shared" si="1"/>
        <v>1</v>
      </c>
    </row>
    <row r="129" spans="4:7" x14ac:dyDescent="0.25">
      <c r="D129" s="4" t="s">
        <v>395</v>
      </c>
      <c r="E129">
        <v>30008</v>
      </c>
      <c r="F129">
        <v>701</v>
      </c>
      <c r="G129">
        <f t="shared" si="1"/>
        <v>1</v>
      </c>
    </row>
    <row r="130" spans="4:7" x14ac:dyDescent="0.25">
      <c r="D130" s="4" t="s">
        <v>396</v>
      </c>
      <c r="E130">
        <v>30008</v>
      </c>
      <c r="F130">
        <v>702</v>
      </c>
      <c r="G130">
        <f t="shared" si="1"/>
        <v>1</v>
      </c>
    </row>
    <row r="131" spans="4:7" x14ac:dyDescent="0.25">
      <c r="D131" s="4" t="s">
        <v>397</v>
      </c>
      <c r="E131">
        <v>30008</v>
      </c>
      <c r="F131">
        <v>703</v>
      </c>
      <c r="G131">
        <f t="shared" ref="G131:G194" si="2">COUNTIF($D$2:$D$1071,D131)</f>
        <v>1</v>
      </c>
    </row>
    <row r="132" spans="4:7" x14ac:dyDescent="0.25">
      <c r="D132" s="4" t="s">
        <v>109</v>
      </c>
      <c r="E132">
        <v>30009</v>
      </c>
      <c r="F132">
        <v>0</v>
      </c>
      <c r="G132">
        <f t="shared" si="2"/>
        <v>2</v>
      </c>
    </row>
    <row r="133" spans="4:7" x14ac:dyDescent="0.25">
      <c r="D133" s="4" t="s">
        <v>398</v>
      </c>
      <c r="E133">
        <v>30009</v>
      </c>
      <c r="F133">
        <v>1</v>
      </c>
      <c r="G133">
        <f t="shared" si="2"/>
        <v>1</v>
      </c>
    </row>
    <row r="134" spans="4:7" x14ac:dyDescent="0.25">
      <c r="D134" s="4" t="s">
        <v>109</v>
      </c>
      <c r="E134">
        <v>30009</v>
      </c>
      <c r="F134">
        <v>3</v>
      </c>
      <c r="G134">
        <f t="shared" si="2"/>
        <v>2</v>
      </c>
    </row>
    <row r="135" spans="4:7" x14ac:dyDescent="0.25">
      <c r="D135" s="4" t="s">
        <v>113</v>
      </c>
      <c r="E135">
        <v>30010</v>
      </c>
      <c r="F135">
        <v>0</v>
      </c>
      <c r="G135">
        <f t="shared" si="2"/>
        <v>2</v>
      </c>
    </row>
    <row r="136" spans="4:7" x14ac:dyDescent="0.25">
      <c r="D136" s="4" t="s">
        <v>399</v>
      </c>
      <c r="E136">
        <v>30010</v>
      </c>
      <c r="F136">
        <v>1</v>
      </c>
      <c r="G136">
        <f t="shared" si="2"/>
        <v>1</v>
      </c>
    </row>
    <row r="137" spans="4:7" x14ac:dyDescent="0.25">
      <c r="D137" s="4" t="s">
        <v>113</v>
      </c>
      <c r="E137">
        <v>30010</v>
      </c>
      <c r="F137">
        <v>2</v>
      </c>
      <c r="G137">
        <f t="shared" si="2"/>
        <v>2</v>
      </c>
    </row>
    <row r="138" spans="4:7" x14ac:dyDescent="0.25">
      <c r="D138" s="4" t="s">
        <v>400</v>
      </c>
      <c r="E138">
        <v>30010</v>
      </c>
      <c r="F138">
        <v>3</v>
      </c>
      <c r="G138">
        <f t="shared" si="2"/>
        <v>1</v>
      </c>
    </row>
    <row r="139" spans="4:7" x14ac:dyDescent="0.25">
      <c r="D139" s="4" t="s">
        <v>401</v>
      </c>
      <c r="E139">
        <v>30010</v>
      </c>
      <c r="F139">
        <v>4</v>
      </c>
      <c r="G139">
        <f t="shared" si="2"/>
        <v>1</v>
      </c>
    </row>
    <row r="140" spans="4:7" x14ac:dyDescent="0.25">
      <c r="D140" s="4" t="s">
        <v>402</v>
      </c>
      <c r="E140">
        <v>30010</v>
      </c>
      <c r="F140">
        <v>5</v>
      </c>
      <c r="G140">
        <f t="shared" si="2"/>
        <v>1</v>
      </c>
    </row>
    <row r="141" spans="4:7" x14ac:dyDescent="0.25">
      <c r="D141" s="4" t="s">
        <v>118</v>
      </c>
      <c r="E141">
        <v>30011</v>
      </c>
      <c r="F141">
        <v>0</v>
      </c>
      <c r="G141">
        <f t="shared" si="2"/>
        <v>2</v>
      </c>
    </row>
    <row r="142" spans="4:7" x14ac:dyDescent="0.25">
      <c r="D142" s="4" t="s">
        <v>403</v>
      </c>
      <c r="E142">
        <v>30011</v>
      </c>
      <c r="F142">
        <v>1</v>
      </c>
      <c r="G142">
        <f t="shared" si="2"/>
        <v>1</v>
      </c>
    </row>
    <row r="143" spans="4:7" x14ac:dyDescent="0.25">
      <c r="D143" s="4" t="s">
        <v>118</v>
      </c>
      <c r="E143">
        <v>30011</v>
      </c>
      <c r="F143">
        <v>3</v>
      </c>
      <c r="G143">
        <f t="shared" si="2"/>
        <v>2</v>
      </c>
    </row>
    <row r="144" spans="4:7" x14ac:dyDescent="0.25">
      <c r="D144" s="4" t="s">
        <v>404</v>
      </c>
      <c r="E144">
        <v>30011</v>
      </c>
      <c r="F144">
        <v>4</v>
      </c>
      <c r="G144">
        <f t="shared" si="2"/>
        <v>1</v>
      </c>
    </row>
    <row r="145" spans="4:7" x14ac:dyDescent="0.25">
      <c r="D145" s="4" t="s">
        <v>405</v>
      </c>
      <c r="E145">
        <v>30011</v>
      </c>
      <c r="F145">
        <v>5</v>
      </c>
      <c r="G145">
        <f t="shared" si="2"/>
        <v>1</v>
      </c>
    </row>
    <row r="146" spans="4:7" x14ac:dyDescent="0.25">
      <c r="D146" s="4" t="s">
        <v>406</v>
      </c>
      <c r="E146">
        <v>30011</v>
      </c>
      <c r="F146">
        <v>6</v>
      </c>
      <c r="G146">
        <f t="shared" si="2"/>
        <v>1</v>
      </c>
    </row>
    <row r="147" spans="4:7" x14ac:dyDescent="0.25">
      <c r="D147" s="4" t="s">
        <v>407</v>
      </c>
      <c r="E147">
        <v>30011</v>
      </c>
      <c r="F147">
        <v>7</v>
      </c>
      <c r="G147">
        <f t="shared" si="2"/>
        <v>1</v>
      </c>
    </row>
    <row r="148" spans="4:7" x14ac:dyDescent="0.25">
      <c r="D148" s="4" t="s">
        <v>408</v>
      </c>
      <c r="E148">
        <v>30011</v>
      </c>
      <c r="F148">
        <v>8</v>
      </c>
      <c r="G148">
        <f t="shared" si="2"/>
        <v>1</v>
      </c>
    </row>
    <row r="149" spans="4:7" x14ac:dyDescent="0.25">
      <c r="D149" s="4" t="s">
        <v>409</v>
      </c>
      <c r="E149">
        <v>30011</v>
      </c>
      <c r="F149">
        <v>9</v>
      </c>
      <c r="G149">
        <f t="shared" si="2"/>
        <v>1</v>
      </c>
    </row>
    <row r="150" spans="4:7" x14ac:dyDescent="0.25">
      <c r="D150" s="4" t="s">
        <v>122</v>
      </c>
      <c r="E150">
        <v>30012</v>
      </c>
      <c r="F150">
        <v>0</v>
      </c>
      <c r="G150">
        <f t="shared" si="2"/>
        <v>2</v>
      </c>
    </row>
    <row r="151" spans="4:7" x14ac:dyDescent="0.25">
      <c r="D151" s="4" t="s">
        <v>122</v>
      </c>
      <c r="E151">
        <v>30012</v>
      </c>
      <c r="F151">
        <v>1</v>
      </c>
      <c r="G151">
        <f t="shared" si="2"/>
        <v>2</v>
      </c>
    </row>
    <row r="152" spans="4:7" x14ac:dyDescent="0.25">
      <c r="D152" s="4" t="s">
        <v>410</v>
      </c>
      <c r="E152">
        <v>30012</v>
      </c>
      <c r="F152">
        <v>2</v>
      </c>
      <c r="G152">
        <f t="shared" si="2"/>
        <v>1</v>
      </c>
    </row>
    <row r="153" spans="4:7" x14ac:dyDescent="0.25">
      <c r="D153" s="4" t="s">
        <v>411</v>
      </c>
      <c r="E153">
        <v>30012</v>
      </c>
      <c r="F153">
        <v>3</v>
      </c>
      <c r="G153">
        <f t="shared" si="2"/>
        <v>1</v>
      </c>
    </row>
    <row r="154" spans="4:7" x14ac:dyDescent="0.25">
      <c r="D154" s="4" t="s">
        <v>412</v>
      </c>
      <c r="E154">
        <v>30012</v>
      </c>
      <c r="F154">
        <v>5</v>
      </c>
      <c r="G154">
        <f t="shared" si="2"/>
        <v>1</v>
      </c>
    </row>
    <row r="155" spans="4:7" x14ac:dyDescent="0.25">
      <c r="D155" s="4" t="s">
        <v>413</v>
      </c>
      <c r="E155">
        <v>30012</v>
      </c>
      <c r="F155">
        <v>6</v>
      </c>
      <c r="G155">
        <f t="shared" si="2"/>
        <v>1</v>
      </c>
    </row>
    <row r="156" spans="4:7" x14ac:dyDescent="0.25">
      <c r="D156" s="4" t="s">
        <v>414</v>
      </c>
      <c r="E156">
        <v>30012</v>
      </c>
      <c r="F156">
        <v>7</v>
      </c>
      <c r="G156">
        <f t="shared" si="2"/>
        <v>1</v>
      </c>
    </row>
    <row r="157" spans="4:7" x14ac:dyDescent="0.25">
      <c r="D157" s="4" t="s">
        <v>415</v>
      </c>
      <c r="E157">
        <v>30012</v>
      </c>
      <c r="F157">
        <v>8</v>
      </c>
      <c r="G157">
        <f t="shared" si="2"/>
        <v>1</v>
      </c>
    </row>
    <row r="158" spans="4:7" x14ac:dyDescent="0.25">
      <c r="D158" s="4" t="s">
        <v>416</v>
      </c>
      <c r="E158">
        <v>30012</v>
      </c>
      <c r="F158">
        <v>9</v>
      </c>
      <c r="G158">
        <f t="shared" si="2"/>
        <v>1</v>
      </c>
    </row>
    <row r="159" spans="4:7" x14ac:dyDescent="0.25">
      <c r="D159" s="4" t="s">
        <v>417</v>
      </c>
      <c r="E159">
        <v>30012</v>
      </c>
      <c r="F159">
        <v>10</v>
      </c>
      <c r="G159">
        <f t="shared" si="2"/>
        <v>1</v>
      </c>
    </row>
    <row r="160" spans="4:7" x14ac:dyDescent="0.25">
      <c r="D160" s="4" t="s">
        <v>126</v>
      </c>
      <c r="E160">
        <v>30013</v>
      </c>
      <c r="F160">
        <v>0</v>
      </c>
      <c r="G160">
        <f t="shared" si="2"/>
        <v>2</v>
      </c>
    </row>
    <row r="161" spans="4:7" x14ac:dyDescent="0.25">
      <c r="D161" s="4" t="s">
        <v>126</v>
      </c>
      <c r="E161">
        <v>30013</v>
      </c>
      <c r="F161">
        <v>1</v>
      </c>
      <c r="G161">
        <f t="shared" si="2"/>
        <v>2</v>
      </c>
    </row>
    <row r="162" spans="4:7" x14ac:dyDescent="0.25">
      <c r="D162" s="4" t="s">
        <v>418</v>
      </c>
      <c r="E162">
        <v>30013</v>
      </c>
      <c r="F162">
        <v>100</v>
      </c>
      <c r="G162">
        <f t="shared" si="2"/>
        <v>1</v>
      </c>
    </row>
    <row r="163" spans="4:7" x14ac:dyDescent="0.25">
      <c r="D163" s="4" t="s">
        <v>419</v>
      </c>
      <c r="E163">
        <v>30013</v>
      </c>
      <c r="F163">
        <v>101</v>
      </c>
      <c r="G163">
        <f t="shared" si="2"/>
        <v>1</v>
      </c>
    </row>
    <row r="164" spans="4:7" x14ac:dyDescent="0.25">
      <c r="D164" s="4" t="s">
        <v>420</v>
      </c>
      <c r="E164">
        <v>30013</v>
      </c>
      <c r="F164">
        <v>102</v>
      </c>
      <c r="G164">
        <f t="shared" si="2"/>
        <v>1</v>
      </c>
    </row>
    <row r="165" spans="4:7" x14ac:dyDescent="0.25">
      <c r="D165" s="4" t="s">
        <v>421</v>
      </c>
      <c r="E165">
        <v>30013</v>
      </c>
      <c r="F165">
        <v>103</v>
      </c>
      <c r="G165">
        <f t="shared" si="2"/>
        <v>1</v>
      </c>
    </row>
    <row r="166" spans="4:7" x14ac:dyDescent="0.25">
      <c r="D166" s="4" t="s">
        <v>422</v>
      </c>
      <c r="E166">
        <v>30013</v>
      </c>
      <c r="F166">
        <v>200</v>
      </c>
      <c r="G166">
        <f t="shared" si="2"/>
        <v>1</v>
      </c>
    </row>
    <row r="167" spans="4:7" x14ac:dyDescent="0.25">
      <c r="D167" s="4" t="s">
        <v>423</v>
      </c>
      <c r="E167">
        <v>30013</v>
      </c>
      <c r="F167">
        <v>201</v>
      </c>
      <c r="G167">
        <f t="shared" si="2"/>
        <v>1</v>
      </c>
    </row>
    <row r="168" spans="4:7" x14ac:dyDescent="0.25">
      <c r="D168" s="4" t="s">
        <v>424</v>
      </c>
      <c r="E168">
        <v>30013</v>
      </c>
      <c r="F168">
        <v>202</v>
      </c>
      <c r="G168">
        <f t="shared" si="2"/>
        <v>1</v>
      </c>
    </row>
    <row r="169" spans="4:7" x14ac:dyDescent="0.25">
      <c r="D169" s="4" t="s">
        <v>425</v>
      </c>
      <c r="E169">
        <v>30013</v>
      </c>
      <c r="F169">
        <v>203</v>
      </c>
      <c r="G169">
        <f t="shared" si="2"/>
        <v>1</v>
      </c>
    </row>
    <row r="170" spans="4:7" x14ac:dyDescent="0.25">
      <c r="D170" s="4" t="s">
        <v>426</v>
      </c>
      <c r="E170">
        <v>30013</v>
      </c>
      <c r="F170">
        <v>300</v>
      </c>
      <c r="G170">
        <f t="shared" si="2"/>
        <v>1</v>
      </c>
    </row>
    <row r="171" spans="4:7" x14ac:dyDescent="0.25">
      <c r="D171" s="4" t="s">
        <v>427</v>
      </c>
      <c r="E171">
        <v>30013</v>
      </c>
      <c r="F171">
        <v>301</v>
      </c>
      <c r="G171">
        <f t="shared" si="2"/>
        <v>1</v>
      </c>
    </row>
    <row r="172" spans="4:7" x14ac:dyDescent="0.25">
      <c r="D172" s="4" t="s">
        <v>428</v>
      </c>
      <c r="E172">
        <v>30013</v>
      </c>
      <c r="F172">
        <v>302</v>
      </c>
      <c r="G172">
        <f t="shared" si="2"/>
        <v>1</v>
      </c>
    </row>
    <row r="173" spans="4:7" x14ac:dyDescent="0.25">
      <c r="D173" s="4" t="s">
        <v>429</v>
      </c>
      <c r="E173">
        <v>30013</v>
      </c>
      <c r="F173">
        <v>303</v>
      </c>
      <c r="G173">
        <f t="shared" si="2"/>
        <v>1</v>
      </c>
    </row>
    <row r="174" spans="4:7" x14ac:dyDescent="0.25">
      <c r="D174" s="4" t="s">
        <v>430</v>
      </c>
      <c r="E174">
        <v>30013</v>
      </c>
      <c r="F174">
        <v>400</v>
      </c>
      <c r="G174">
        <f t="shared" si="2"/>
        <v>1</v>
      </c>
    </row>
    <row r="175" spans="4:7" x14ac:dyDescent="0.25">
      <c r="D175" s="4" t="s">
        <v>431</v>
      </c>
      <c r="E175">
        <v>30013</v>
      </c>
      <c r="F175">
        <v>401</v>
      </c>
      <c r="G175">
        <f t="shared" si="2"/>
        <v>1</v>
      </c>
    </row>
    <row r="176" spans="4:7" x14ac:dyDescent="0.25">
      <c r="D176" s="4" t="s">
        <v>432</v>
      </c>
      <c r="E176">
        <v>30013</v>
      </c>
      <c r="F176">
        <v>402</v>
      </c>
      <c r="G176">
        <f t="shared" si="2"/>
        <v>1</v>
      </c>
    </row>
    <row r="177" spans="4:7" x14ac:dyDescent="0.25">
      <c r="D177" s="4" t="s">
        <v>433</v>
      </c>
      <c r="E177">
        <v>30013</v>
      </c>
      <c r="F177">
        <v>403</v>
      </c>
      <c r="G177">
        <f t="shared" si="2"/>
        <v>1</v>
      </c>
    </row>
    <row r="178" spans="4:7" x14ac:dyDescent="0.25">
      <c r="D178" s="4" t="s">
        <v>434</v>
      </c>
      <c r="E178">
        <v>30013</v>
      </c>
      <c r="F178">
        <v>500</v>
      </c>
      <c r="G178">
        <f t="shared" si="2"/>
        <v>1</v>
      </c>
    </row>
    <row r="179" spans="4:7" x14ac:dyDescent="0.25">
      <c r="D179" s="4" t="s">
        <v>435</v>
      </c>
      <c r="E179">
        <v>30013</v>
      </c>
      <c r="F179">
        <v>501</v>
      </c>
      <c r="G179">
        <f t="shared" si="2"/>
        <v>1</v>
      </c>
    </row>
    <row r="180" spans="4:7" x14ac:dyDescent="0.25">
      <c r="D180" s="4" t="s">
        <v>436</v>
      </c>
      <c r="E180">
        <v>30013</v>
      </c>
      <c r="F180">
        <v>502</v>
      </c>
      <c r="G180">
        <f t="shared" si="2"/>
        <v>1</v>
      </c>
    </row>
    <row r="181" spans="4:7" x14ac:dyDescent="0.25">
      <c r="D181" s="4" t="s">
        <v>437</v>
      </c>
      <c r="E181">
        <v>30013</v>
      </c>
      <c r="F181">
        <v>503</v>
      </c>
      <c r="G181">
        <f t="shared" si="2"/>
        <v>1</v>
      </c>
    </row>
    <row r="182" spans="4:7" x14ac:dyDescent="0.25">
      <c r="D182" s="4" t="s">
        <v>438</v>
      </c>
      <c r="E182">
        <v>30013</v>
      </c>
      <c r="F182">
        <v>504</v>
      </c>
      <c r="G182">
        <f t="shared" si="2"/>
        <v>1</v>
      </c>
    </row>
    <row r="183" spans="4:7" x14ac:dyDescent="0.25">
      <c r="D183" s="4" t="s">
        <v>439</v>
      </c>
      <c r="E183">
        <v>30013</v>
      </c>
      <c r="F183">
        <v>505</v>
      </c>
      <c r="G183">
        <f t="shared" si="2"/>
        <v>1</v>
      </c>
    </row>
    <row r="184" spans="4:7" x14ac:dyDescent="0.25">
      <c r="D184" s="4" t="s">
        <v>440</v>
      </c>
      <c r="E184">
        <v>30013</v>
      </c>
      <c r="F184">
        <v>506</v>
      </c>
      <c r="G184">
        <f t="shared" si="2"/>
        <v>1</v>
      </c>
    </row>
    <row r="185" spans="4:7" x14ac:dyDescent="0.25">
      <c r="D185" s="4" t="s">
        <v>441</v>
      </c>
      <c r="E185">
        <v>30013</v>
      </c>
      <c r="F185">
        <v>507</v>
      </c>
      <c r="G185">
        <f t="shared" si="2"/>
        <v>1</v>
      </c>
    </row>
    <row r="186" spans="4:7" x14ac:dyDescent="0.25">
      <c r="D186" s="4" t="s">
        <v>442</v>
      </c>
      <c r="E186">
        <v>30014</v>
      </c>
      <c r="F186">
        <v>0</v>
      </c>
      <c r="G186">
        <f t="shared" si="2"/>
        <v>2</v>
      </c>
    </row>
    <row r="187" spans="4:7" x14ac:dyDescent="0.25">
      <c r="D187" s="4" t="s">
        <v>442</v>
      </c>
      <c r="E187">
        <v>30014</v>
      </c>
      <c r="F187">
        <v>1</v>
      </c>
      <c r="G187">
        <f t="shared" si="2"/>
        <v>2</v>
      </c>
    </row>
    <row r="188" spans="4:7" x14ac:dyDescent="0.25">
      <c r="D188" s="4" t="s">
        <v>443</v>
      </c>
      <c r="E188">
        <v>30014</v>
      </c>
      <c r="F188">
        <v>2</v>
      </c>
      <c r="G188">
        <f t="shared" si="2"/>
        <v>1</v>
      </c>
    </row>
    <row r="189" spans="4:7" x14ac:dyDescent="0.25">
      <c r="D189" s="4" t="s">
        <v>444</v>
      </c>
      <c r="E189">
        <v>30014</v>
      </c>
      <c r="F189">
        <v>3</v>
      </c>
      <c r="G189">
        <f t="shared" si="2"/>
        <v>1</v>
      </c>
    </row>
    <row r="190" spans="4:7" x14ac:dyDescent="0.25">
      <c r="D190" s="4" t="s">
        <v>445</v>
      </c>
      <c r="E190">
        <v>30014</v>
      </c>
      <c r="F190">
        <v>4</v>
      </c>
      <c r="G190">
        <f t="shared" si="2"/>
        <v>1</v>
      </c>
    </row>
    <row r="191" spans="4:7" x14ac:dyDescent="0.25">
      <c r="D191" s="4" t="s">
        <v>446</v>
      </c>
      <c r="E191">
        <v>30014</v>
      </c>
      <c r="F191">
        <v>5</v>
      </c>
      <c r="G191">
        <f t="shared" si="2"/>
        <v>1</v>
      </c>
    </row>
    <row r="192" spans="4:7" x14ac:dyDescent="0.25">
      <c r="D192" s="4" t="s">
        <v>447</v>
      </c>
      <c r="E192">
        <v>30014</v>
      </c>
      <c r="F192">
        <v>7</v>
      </c>
      <c r="G192">
        <f t="shared" si="2"/>
        <v>1</v>
      </c>
    </row>
    <row r="193" spans="4:7" x14ac:dyDescent="0.25">
      <c r="D193" s="4" t="s">
        <v>448</v>
      </c>
      <c r="E193">
        <v>30015</v>
      </c>
      <c r="F193">
        <v>0</v>
      </c>
      <c r="G193">
        <f t="shared" si="2"/>
        <v>1</v>
      </c>
    </row>
    <row r="194" spans="4:7" x14ac:dyDescent="0.25">
      <c r="D194" s="4" t="s">
        <v>449</v>
      </c>
      <c r="E194">
        <v>30015</v>
      </c>
      <c r="F194">
        <v>1</v>
      </c>
      <c r="G194">
        <f t="shared" si="2"/>
        <v>1</v>
      </c>
    </row>
    <row r="195" spans="4:7" x14ac:dyDescent="0.25">
      <c r="D195" s="4" t="s">
        <v>450</v>
      </c>
      <c r="E195">
        <v>30015</v>
      </c>
      <c r="F195">
        <v>3</v>
      </c>
      <c r="G195">
        <f t="shared" ref="G195:G258" si="3">COUNTIF($D$2:$D$1071,D195)</f>
        <v>1</v>
      </c>
    </row>
    <row r="196" spans="4:7" x14ac:dyDescent="0.25">
      <c r="D196" s="4" t="s">
        <v>134</v>
      </c>
      <c r="E196">
        <v>30015</v>
      </c>
      <c r="F196">
        <v>4</v>
      </c>
      <c r="G196">
        <f t="shared" si="3"/>
        <v>1</v>
      </c>
    </row>
    <row r="197" spans="4:7" x14ac:dyDescent="0.25">
      <c r="D197" s="4" t="s">
        <v>451</v>
      </c>
      <c r="E197">
        <v>30015</v>
      </c>
      <c r="F197">
        <v>5</v>
      </c>
      <c r="G197">
        <f t="shared" si="3"/>
        <v>1</v>
      </c>
    </row>
    <row r="198" spans="4:7" x14ac:dyDescent="0.25">
      <c r="D198" s="4" t="s">
        <v>221</v>
      </c>
      <c r="E198">
        <v>30015</v>
      </c>
      <c r="F198">
        <v>6</v>
      </c>
      <c r="G198">
        <f t="shared" si="3"/>
        <v>1</v>
      </c>
    </row>
    <row r="199" spans="4:7" x14ac:dyDescent="0.25">
      <c r="D199" s="4" t="s">
        <v>452</v>
      </c>
      <c r="E199">
        <v>30015</v>
      </c>
      <c r="F199">
        <v>7</v>
      </c>
      <c r="G199">
        <f t="shared" si="3"/>
        <v>1</v>
      </c>
    </row>
    <row r="200" spans="4:7" x14ac:dyDescent="0.25">
      <c r="D200" s="4" t="s">
        <v>453</v>
      </c>
      <c r="E200">
        <v>30015</v>
      </c>
      <c r="F200">
        <v>8</v>
      </c>
      <c r="G200">
        <f t="shared" si="3"/>
        <v>1</v>
      </c>
    </row>
    <row r="201" spans="4:7" x14ac:dyDescent="0.25">
      <c r="D201" s="4" t="s">
        <v>454</v>
      </c>
      <c r="E201">
        <v>30015</v>
      </c>
      <c r="F201">
        <v>9</v>
      </c>
      <c r="G201">
        <f t="shared" si="3"/>
        <v>1</v>
      </c>
    </row>
    <row r="202" spans="4:7" x14ac:dyDescent="0.25">
      <c r="D202" s="4" t="s">
        <v>455</v>
      </c>
      <c r="E202">
        <v>30015</v>
      </c>
      <c r="F202">
        <v>10</v>
      </c>
      <c r="G202">
        <f t="shared" si="3"/>
        <v>1</v>
      </c>
    </row>
    <row r="203" spans="4:7" x14ac:dyDescent="0.25">
      <c r="D203" s="4" t="s">
        <v>456</v>
      </c>
      <c r="E203">
        <v>30015</v>
      </c>
      <c r="F203">
        <v>13</v>
      </c>
      <c r="G203">
        <f t="shared" si="3"/>
        <v>1</v>
      </c>
    </row>
    <row r="204" spans="4:7" x14ac:dyDescent="0.25">
      <c r="D204" s="4" t="s">
        <v>457</v>
      </c>
      <c r="E204">
        <v>30015</v>
      </c>
      <c r="F204">
        <v>14</v>
      </c>
      <c r="G204">
        <f t="shared" si="3"/>
        <v>1</v>
      </c>
    </row>
    <row r="205" spans="4:7" x14ac:dyDescent="0.25">
      <c r="D205" s="4" t="s">
        <v>458</v>
      </c>
      <c r="E205">
        <v>30015</v>
      </c>
      <c r="F205">
        <v>15</v>
      </c>
      <c r="G205">
        <f t="shared" si="3"/>
        <v>1</v>
      </c>
    </row>
    <row r="206" spans="4:7" x14ac:dyDescent="0.25">
      <c r="D206" s="4" t="s">
        <v>459</v>
      </c>
      <c r="E206">
        <v>30015</v>
      </c>
      <c r="F206">
        <v>16</v>
      </c>
      <c r="G206">
        <f t="shared" si="3"/>
        <v>1</v>
      </c>
    </row>
    <row r="207" spans="4:7" x14ac:dyDescent="0.25">
      <c r="D207" s="4" t="s">
        <v>460</v>
      </c>
      <c r="E207">
        <v>30015</v>
      </c>
      <c r="F207">
        <v>18</v>
      </c>
      <c r="G207">
        <f t="shared" si="3"/>
        <v>1</v>
      </c>
    </row>
    <row r="208" spans="4:7" x14ac:dyDescent="0.25">
      <c r="D208" s="4" t="s">
        <v>461</v>
      </c>
      <c r="E208">
        <v>30015</v>
      </c>
      <c r="F208">
        <v>100</v>
      </c>
      <c r="G208">
        <f t="shared" si="3"/>
        <v>1</v>
      </c>
    </row>
    <row r="209" spans="4:7" x14ac:dyDescent="0.25">
      <c r="D209" s="4" t="s">
        <v>462</v>
      </c>
      <c r="E209">
        <v>30015</v>
      </c>
      <c r="F209">
        <v>102</v>
      </c>
      <c r="G209">
        <f t="shared" si="3"/>
        <v>1</v>
      </c>
    </row>
    <row r="210" spans="4:7" x14ac:dyDescent="0.25">
      <c r="D210" s="4" t="s">
        <v>463</v>
      </c>
      <c r="E210">
        <v>30015</v>
      </c>
      <c r="F210">
        <v>200</v>
      </c>
      <c r="G210">
        <f t="shared" si="3"/>
        <v>1</v>
      </c>
    </row>
    <row r="211" spans="4:7" x14ac:dyDescent="0.25">
      <c r="D211" s="4" t="s">
        <v>464</v>
      </c>
      <c r="E211">
        <v>30015</v>
      </c>
      <c r="F211">
        <v>201</v>
      </c>
      <c r="G211">
        <f t="shared" si="3"/>
        <v>1</v>
      </c>
    </row>
    <row r="212" spans="4:7" x14ac:dyDescent="0.25">
      <c r="D212" s="4" t="s">
        <v>465</v>
      </c>
      <c r="E212">
        <v>30015</v>
      </c>
      <c r="F212">
        <v>203</v>
      </c>
      <c r="G212">
        <f t="shared" si="3"/>
        <v>1</v>
      </c>
    </row>
    <row r="213" spans="4:7" x14ac:dyDescent="0.25">
      <c r="D213" s="4" t="s">
        <v>138</v>
      </c>
      <c r="E213">
        <v>30016</v>
      </c>
      <c r="F213">
        <v>0</v>
      </c>
      <c r="G213">
        <f t="shared" si="3"/>
        <v>2</v>
      </c>
    </row>
    <row r="214" spans="4:7" x14ac:dyDescent="0.25">
      <c r="D214" s="4" t="s">
        <v>138</v>
      </c>
      <c r="E214">
        <v>30016</v>
      </c>
      <c r="F214">
        <v>1</v>
      </c>
      <c r="G214">
        <f t="shared" si="3"/>
        <v>2</v>
      </c>
    </row>
    <row r="215" spans="4:7" x14ac:dyDescent="0.25">
      <c r="D215" s="4" t="s">
        <v>466</v>
      </c>
      <c r="E215">
        <v>30016</v>
      </c>
      <c r="F215">
        <v>100</v>
      </c>
      <c r="G215">
        <f t="shared" si="3"/>
        <v>1</v>
      </c>
    </row>
    <row r="216" spans="4:7" x14ac:dyDescent="0.25">
      <c r="D216" s="4" t="s">
        <v>467</v>
      </c>
      <c r="E216">
        <v>30016</v>
      </c>
      <c r="F216">
        <v>102</v>
      </c>
      <c r="G216">
        <f t="shared" si="3"/>
        <v>1</v>
      </c>
    </row>
    <row r="217" spans="4:7" x14ac:dyDescent="0.25">
      <c r="D217" s="4" t="s">
        <v>468</v>
      </c>
      <c r="E217">
        <v>30016</v>
      </c>
      <c r="F217">
        <v>103</v>
      </c>
      <c r="G217">
        <f t="shared" si="3"/>
        <v>1</v>
      </c>
    </row>
    <row r="218" spans="4:7" x14ac:dyDescent="0.25">
      <c r="D218" s="4" t="s">
        <v>469</v>
      </c>
      <c r="E218">
        <v>30016</v>
      </c>
      <c r="F218">
        <v>104</v>
      </c>
      <c r="G218">
        <f t="shared" si="3"/>
        <v>1</v>
      </c>
    </row>
    <row r="219" spans="4:7" x14ac:dyDescent="0.25">
      <c r="D219" s="4" t="s">
        <v>470</v>
      </c>
      <c r="E219">
        <v>30016</v>
      </c>
      <c r="F219">
        <v>105</v>
      </c>
      <c r="G219">
        <f t="shared" si="3"/>
        <v>1</v>
      </c>
    </row>
    <row r="220" spans="4:7" x14ac:dyDescent="0.25">
      <c r="D220" s="4" t="s">
        <v>471</v>
      </c>
      <c r="E220">
        <v>30016</v>
      </c>
      <c r="F220">
        <v>200</v>
      </c>
      <c r="G220">
        <f t="shared" si="3"/>
        <v>1</v>
      </c>
    </row>
    <row r="221" spans="4:7" x14ac:dyDescent="0.25">
      <c r="D221" s="4" t="s">
        <v>472</v>
      </c>
      <c r="E221">
        <v>30016</v>
      </c>
      <c r="F221">
        <v>206</v>
      </c>
      <c r="G221">
        <f t="shared" si="3"/>
        <v>1</v>
      </c>
    </row>
    <row r="222" spans="4:7" x14ac:dyDescent="0.25">
      <c r="D222" s="4" t="s">
        <v>473</v>
      </c>
      <c r="E222">
        <v>30016</v>
      </c>
      <c r="F222">
        <v>207</v>
      </c>
      <c r="G222">
        <f t="shared" si="3"/>
        <v>1</v>
      </c>
    </row>
    <row r="223" spans="4:7" x14ac:dyDescent="0.25">
      <c r="D223" s="4" t="s">
        <v>474</v>
      </c>
      <c r="E223">
        <v>30016</v>
      </c>
      <c r="F223">
        <v>208</v>
      </c>
      <c r="G223">
        <f t="shared" si="3"/>
        <v>1</v>
      </c>
    </row>
    <row r="224" spans="4:7" x14ac:dyDescent="0.25">
      <c r="D224" s="4" t="s">
        <v>475</v>
      </c>
      <c r="E224">
        <v>30016</v>
      </c>
      <c r="F224">
        <v>300</v>
      </c>
      <c r="G224">
        <f t="shared" si="3"/>
        <v>1</v>
      </c>
    </row>
    <row r="225" spans="4:7" x14ac:dyDescent="0.25">
      <c r="D225" s="4" t="s">
        <v>476</v>
      </c>
      <c r="E225">
        <v>30016</v>
      </c>
      <c r="F225">
        <v>302</v>
      </c>
      <c r="G225">
        <f t="shared" si="3"/>
        <v>1</v>
      </c>
    </row>
    <row r="226" spans="4:7" x14ac:dyDescent="0.25">
      <c r="D226" s="4" t="s">
        <v>477</v>
      </c>
      <c r="E226">
        <v>30016</v>
      </c>
      <c r="F226">
        <v>303</v>
      </c>
      <c r="G226">
        <f t="shared" si="3"/>
        <v>1</v>
      </c>
    </row>
    <row r="227" spans="4:7" x14ac:dyDescent="0.25">
      <c r="D227" s="4" t="s">
        <v>478</v>
      </c>
      <c r="E227">
        <v>30016</v>
      </c>
      <c r="F227">
        <v>304</v>
      </c>
      <c r="G227">
        <f t="shared" si="3"/>
        <v>1</v>
      </c>
    </row>
    <row r="228" spans="4:7" x14ac:dyDescent="0.25">
      <c r="D228" s="4" t="s">
        <v>479</v>
      </c>
      <c r="E228">
        <v>30016</v>
      </c>
      <c r="F228">
        <v>305</v>
      </c>
      <c r="G228">
        <f t="shared" si="3"/>
        <v>1</v>
      </c>
    </row>
    <row r="229" spans="4:7" x14ac:dyDescent="0.25">
      <c r="D229" s="4" t="s">
        <v>480</v>
      </c>
      <c r="E229">
        <v>30016</v>
      </c>
      <c r="F229">
        <v>306</v>
      </c>
      <c r="G229">
        <f t="shared" si="3"/>
        <v>1</v>
      </c>
    </row>
    <row r="230" spans="4:7" x14ac:dyDescent="0.25">
      <c r="D230" s="4" t="s">
        <v>481</v>
      </c>
      <c r="E230">
        <v>30016</v>
      </c>
      <c r="F230">
        <v>307</v>
      </c>
      <c r="G230">
        <f t="shared" si="3"/>
        <v>1</v>
      </c>
    </row>
    <row r="231" spans="4:7" x14ac:dyDescent="0.25">
      <c r="D231" s="4" t="s">
        <v>482</v>
      </c>
      <c r="E231">
        <v>30016</v>
      </c>
      <c r="F231">
        <v>308</v>
      </c>
      <c r="G231">
        <f t="shared" si="3"/>
        <v>1</v>
      </c>
    </row>
    <row r="232" spans="4:7" x14ac:dyDescent="0.25">
      <c r="D232" s="4" t="s">
        <v>483</v>
      </c>
      <c r="E232">
        <v>30016</v>
      </c>
      <c r="F232">
        <v>310</v>
      </c>
      <c r="G232">
        <f t="shared" si="3"/>
        <v>1</v>
      </c>
    </row>
    <row r="233" spans="4:7" x14ac:dyDescent="0.25">
      <c r="D233" s="4" t="s">
        <v>484</v>
      </c>
      <c r="E233">
        <v>30016</v>
      </c>
      <c r="F233">
        <v>400</v>
      </c>
      <c r="G233">
        <f t="shared" si="3"/>
        <v>1</v>
      </c>
    </row>
    <row r="234" spans="4:7" x14ac:dyDescent="0.25">
      <c r="D234" s="4" t="s">
        <v>136</v>
      </c>
      <c r="E234">
        <v>30016</v>
      </c>
      <c r="F234">
        <v>402</v>
      </c>
      <c r="G234">
        <f t="shared" si="3"/>
        <v>1</v>
      </c>
    </row>
    <row r="235" spans="4:7" x14ac:dyDescent="0.25">
      <c r="D235" s="4" t="s">
        <v>485</v>
      </c>
      <c r="E235">
        <v>30016</v>
      </c>
      <c r="F235">
        <v>403</v>
      </c>
      <c r="G235">
        <f t="shared" si="3"/>
        <v>1</v>
      </c>
    </row>
    <row r="236" spans="4:7" x14ac:dyDescent="0.25">
      <c r="D236" s="4" t="s">
        <v>486</v>
      </c>
      <c r="E236">
        <v>30016</v>
      </c>
      <c r="F236">
        <v>404</v>
      </c>
      <c r="G236">
        <f t="shared" si="3"/>
        <v>1</v>
      </c>
    </row>
    <row r="237" spans="4:7" x14ac:dyDescent="0.25">
      <c r="D237" s="4" t="s">
        <v>487</v>
      </c>
      <c r="E237">
        <v>30016</v>
      </c>
      <c r="F237">
        <v>405</v>
      </c>
      <c r="G237">
        <f t="shared" si="3"/>
        <v>1</v>
      </c>
    </row>
    <row r="238" spans="4:7" x14ac:dyDescent="0.25">
      <c r="D238" s="4" t="s">
        <v>488</v>
      </c>
      <c r="E238">
        <v>30016</v>
      </c>
      <c r="F238">
        <v>407</v>
      </c>
      <c r="G238">
        <f t="shared" si="3"/>
        <v>1</v>
      </c>
    </row>
    <row r="239" spans="4:7" x14ac:dyDescent="0.25">
      <c r="D239" s="4" t="s">
        <v>489</v>
      </c>
      <c r="E239">
        <v>30016</v>
      </c>
      <c r="F239">
        <v>408</v>
      </c>
      <c r="G239">
        <f t="shared" si="3"/>
        <v>1</v>
      </c>
    </row>
    <row r="240" spans="4:7" x14ac:dyDescent="0.25">
      <c r="D240" s="4" t="s">
        <v>490</v>
      </c>
      <c r="E240">
        <v>30016</v>
      </c>
      <c r="F240">
        <v>500</v>
      </c>
      <c r="G240">
        <f t="shared" si="3"/>
        <v>1</v>
      </c>
    </row>
    <row r="241" spans="4:7" x14ac:dyDescent="0.25">
      <c r="D241" s="4" t="s">
        <v>491</v>
      </c>
      <c r="E241">
        <v>30016</v>
      </c>
      <c r="F241">
        <v>503</v>
      </c>
      <c r="G241">
        <f t="shared" si="3"/>
        <v>1</v>
      </c>
    </row>
    <row r="242" spans="4:7" x14ac:dyDescent="0.25">
      <c r="D242" s="4" t="s">
        <v>492</v>
      </c>
      <c r="E242">
        <v>30016</v>
      </c>
      <c r="F242">
        <v>504</v>
      </c>
      <c r="G242">
        <f t="shared" si="3"/>
        <v>1</v>
      </c>
    </row>
    <row r="243" spans="4:7" x14ac:dyDescent="0.25">
      <c r="D243" s="4" t="s">
        <v>493</v>
      </c>
      <c r="E243">
        <v>30016</v>
      </c>
      <c r="F243">
        <v>506</v>
      </c>
      <c r="G243">
        <f t="shared" si="3"/>
        <v>1</v>
      </c>
    </row>
    <row r="244" spans="4:7" x14ac:dyDescent="0.25">
      <c r="D244" s="4" t="s">
        <v>494</v>
      </c>
      <c r="E244">
        <v>30016</v>
      </c>
      <c r="F244">
        <v>600</v>
      </c>
      <c r="G244">
        <f t="shared" si="3"/>
        <v>1</v>
      </c>
    </row>
    <row r="245" spans="4:7" x14ac:dyDescent="0.25">
      <c r="D245" s="4" t="s">
        <v>495</v>
      </c>
      <c r="E245">
        <v>30016</v>
      </c>
      <c r="F245">
        <v>601</v>
      </c>
      <c r="G245">
        <f t="shared" si="3"/>
        <v>1</v>
      </c>
    </row>
    <row r="246" spans="4:7" x14ac:dyDescent="0.25">
      <c r="D246" s="4" t="s">
        <v>496</v>
      </c>
      <c r="E246">
        <v>30016</v>
      </c>
      <c r="F246">
        <v>602</v>
      </c>
      <c r="G246">
        <f t="shared" si="3"/>
        <v>1</v>
      </c>
    </row>
    <row r="247" spans="4:7" x14ac:dyDescent="0.25">
      <c r="D247" s="4" t="s">
        <v>497</v>
      </c>
      <c r="E247">
        <v>30016</v>
      </c>
      <c r="F247">
        <v>603</v>
      </c>
      <c r="G247">
        <f t="shared" si="3"/>
        <v>1</v>
      </c>
    </row>
    <row r="248" spans="4:7" x14ac:dyDescent="0.25">
      <c r="D248" s="4" t="s">
        <v>498</v>
      </c>
      <c r="E248">
        <v>30016</v>
      </c>
      <c r="F248">
        <v>604</v>
      </c>
      <c r="G248">
        <f t="shared" si="3"/>
        <v>1</v>
      </c>
    </row>
    <row r="249" spans="4:7" x14ac:dyDescent="0.25">
      <c r="D249" s="4" t="s">
        <v>499</v>
      </c>
      <c r="E249">
        <v>30016</v>
      </c>
      <c r="F249">
        <v>605</v>
      </c>
      <c r="G249">
        <f t="shared" si="3"/>
        <v>1</v>
      </c>
    </row>
    <row r="250" spans="4:7" x14ac:dyDescent="0.25">
      <c r="D250" s="4" t="s">
        <v>500</v>
      </c>
      <c r="E250">
        <v>30016</v>
      </c>
      <c r="F250">
        <v>606</v>
      </c>
      <c r="G250">
        <f t="shared" si="3"/>
        <v>1</v>
      </c>
    </row>
    <row r="251" spans="4:7" x14ac:dyDescent="0.25">
      <c r="D251" s="4" t="s">
        <v>501</v>
      </c>
      <c r="E251">
        <v>30016</v>
      </c>
      <c r="F251">
        <v>607</v>
      </c>
      <c r="G251">
        <f t="shared" si="3"/>
        <v>1</v>
      </c>
    </row>
    <row r="252" spans="4:7" x14ac:dyDescent="0.25">
      <c r="D252" s="4" t="s">
        <v>502</v>
      </c>
      <c r="E252">
        <v>30016</v>
      </c>
      <c r="F252">
        <v>608</v>
      </c>
      <c r="G252">
        <f t="shared" si="3"/>
        <v>1</v>
      </c>
    </row>
    <row r="253" spans="4:7" x14ac:dyDescent="0.25">
      <c r="D253" s="4" t="s">
        <v>503</v>
      </c>
      <c r="E253">
        <v>30016</v>
      </c>
      <c r="F253">
        <v>609</v>
      </c>
      <c r="G253">
        <f t="shared" si="3"/>
        <v>1</v>
      </c>
    </row>
    <row r="254" spans="4:7" x14ac:dyDescent="0.25">
      <c r="D254" s="4" t="s">
        <v>504</v>
      </c>
      <c r="E254">
        <v>30016</v>
      </c>
      <c r="F254">
        <v>610</v>
      </c>
      <c r="G254">
        <f t="shared" si="3"/>
        <v>1</v>
      </c>
    </row>
    <row r="255" spans="4:7" x14ac:dyDescent="0.25">
      <c r="D255" s="4" t="s">
        <v>505</v>
      </c>
      <c r="E255">
        <v>30016</v>
      </c>
      <c r="F255">
        <v>700</v>
      </c>
      <c r="G255">
        <f t="shared" si="3"/>
        <v>1</v>
      </c>
    </row>
    <row r="256" spans="4:7" x14ac:dyDescent="0.25">
      <c r="D256" s="4" t="s">
        <v>506</v>
      </c>
      <c r="E256">
        <v>30016</v>
      </c>
      <c r="F256">
        <v>701</v>
      </c>
      <c r="G256">
        <f t="shared" si="3"/>
        <v>1</v>
      </c>
    </row>
    <row r="257" spans="4:7" x14ac:dyDescent="0.25">
      <c r="D257" s="4" t="s">
        <v>507</v>
      </c>
      <c r="E257">
        <v>30016</v>
      </c>
      <c r="F257">
        <v>705</v>
      </c>
      <c r="G257">
        <f t="shared" si="3"/>
        <v>1</v>
      </c>
    </row>
    <row r="258" spans="4:7" x14ac:dyDescent="0.25">
      <c r="D258" s="4" t="s">
        <v>508</v>
      </c>
      <c r="E258">
        <v>30016</v>
      </c>
      <c r="F258">
        <v>707</v>
      </c>
      <c r="G258">
        <f t="shared" si="3"/>
        <v>1</v>
      </c>
    </row>
    <row r="259" spans="4:7" x14ac:dyDescent="0.25">
      <c r="D259" s="4" t="s">
        <v>509</v>
      </c>
      <c r="E259">
        <v>30016</v>
      </c>
      <c r="F259">
        <v>709</v>
      </c>
      <c r="G259">
        <f t="shared" ref="G259:G322" si="4">COUNTIF($D$2:$D$1071,D259)</f>
        <v>1</v>
      </c>
    </row>
    <row r="260" spans="4:7" x14ac:dyDescent="0.25">
      <c r="D260" s="4" t="s">
        <v>510</v>
      </c>
      <c r="E260">
        <v>30016</v>
      </c>
      <c r="F260">
        <v>712</v>
      </c>
      <c r="G260">
        <f t="shared" si="4"/>
        <v>1</v>
      </c>
    </row>
    <row r="261" spans="4:7" x14ac:dyDescent="0.25">
      <c r="D261" s="4" t="s">
        <v>511</v>
      </c>
      <c r="E261">
        <v>30016</v>
      </c>
      <c r="F261">
        <v>800</v>
      </c>
      <c r="G261">
        <f t="shared" si="4"/>
        <v>1</v>
      </c>
    </row>
    <row r="262" spans="4:7" x14ac:dyDescent="0.25">
      <c r="D262" s="4" t="s">
        <v>512</v>
      </c>
      <c r="E262">
        <v>30016</v>
      </c>
      <c r="F262">
        <v>802</v>
      </c>
      <c r="G262">
        <f t="shared" si="4"/>
        <v>1</v>
      </c>
    </row>
    <row r="263" spans="4:7" x14ac:dyDescent="0.25">
      <c r="D263" s="4" t="s">
        <v>513</v>
      </c>
      <c r="E263">
        <v>30016</v>
      </c>
      <c r="F263">
        <v>900</v>
      </c>
      <c r="G263">
        <f t="shared" si="4"/>
        <v>1</v>
      </c>
    </row>
    <row r="264" spans="4:7" x14ac:dyDescent="0.25">
      <c r="D264" s="4" t="s">
        <v>514</v>
      </c>
      <c r="E264">
        <v>30016</v>
      </c>
      <c r="F264">
        <v>901</v>
      </c>
      <c r="G264">
        <f t="shared" si="4"/>
        <v>1</v>
      </c>
    </row>
    <row r="265" spans="4:7" x14ac:dyDescent="0.25">
      <c r="D265" s="4" t="s">
        <v>515</v>
      </c>
      <c r="E265">
        <v>30016</v>
      </c>
      <c r="F265">
        <v>902</v>
      </c>
      <c r="G265">
        <f t="shared" si="4"/>
        <v>1</v>
      </c>
    </row>
    <row r="266" spans="4:7" x14ac:dyDescent="0.25">
      <c r="D266" s="4" t="s">
        <v>516</v>
      </c>
      <c r="E266">
        <v>30016</v>
      </c>
      <c r="F266">
        <v>904</v>
      </c>
      <c r="G266">
        <f t="shared" si="4"/>
        <v>1</v>
      </c>
    </row>
    <row r="267" spans="4:7" x14ac:dyDescent="0.25">
      <c r="D267" s="4" t="s">
        <v>517</v>
      </c>
      <c r="E267">
        <v>30016</v>
      </c>
      <c r="F267">
        <v>1000</v>
      </c>
      <c r="G267">
        <f t="shared" si="4"/>
        <v>1</v>
      </c>
    </row>
    <row r="268" spans="4:7" x14ac:dyDescent="0.25">
      <c r="D268" s="4" t="s">
        <v>518</v>
      </c>
      <c r="E268">
        <v>30016</v>
      </c>
      <c r="F268">
        <v>1002</v>
      </c>
      <c r="G268">
        <f t="shared" si="4"/>
        <v>1</v>
      </c>
    </row>
    <row r="269" spans="4:7" x14ac:dyDescent="0.25">
      <c r="D269" s="4" t="s">
        <v>519</v>
      </c>
      <c r="E269">
        <v>30016</v>
      </c>
      <c r="F269">
        <v>1003</v>
      </c>
      <c r="G269">
        <f t="shared" si="4"/>
        <v>1</v>
      </c>
    </row>
    <row r="270" spans="4:7" x14ac:dyDescent="0.25">
      <c r="D270" s="4" t="s">
        <v>520</v>
      </c>
      <c r="E270">
        <v>30016</v>
      </c>
      <c r="F270">
        <v>1004</v>
      </c>
      <c r="G270">
        <f t="shared" si="4"/>
        <v>1</v>
      </c>
    </row>
    <row r="271" spans="4:7" x14ac:dyDescent="0.25">
      <c r="D271" s="4" t="s">
        <v>521</v>
      </c>
      <c r="E271">
        <v>30016</v>
      </c>
      <c r="F271">
        <v>1005</v>
      </c>
      <c r="G271">
        <f t="shared" si="4"/>
        <v>1</v>
      </c>
    </row>
    <row r="272" spans="4:7" x14ac:dyDescent="0.25">
      <c r="D272" s="4" t="s">
        <v>522</v>
      </c>
      <c r="E272">
        <v>30016</v>
      </c>
      <c r="F272">
        <v>1006</v>
      </c>
      <c r="G272">
        <f t="shared" si="4"/>
        <v>1</v>
      </c>
    </row>
    <row r="273" spans="4:7" x14ac:dyDescent="0.25">
      <c r="D273" s="4" t="s">
        <v>523</v>
      </c>
      <c r="E273">
        <v>30016</v>
      </c>
      <c r="F273">
        <v>1008</v>
      </c>
      <c r="G273">
        <f t="shared" si="4"/>
        <v>1</v>
      </c>
    </row>
    <row r="274" spans="4:7" x14ac:dyDescent="0.25">
      <c r="D274" s="4" t="s">
        <v>524</v>
      </c>
      <c r="E274">
        <v>30016</v>
      </c>
      <c r="F274">
        <v>1009</v>
      </c>
      <c r="G274">
        <f t="shared" si="4"/>
        <v>1</v>
      </c>
    </row>
    <row r="275" spans="4:7" x14ac:dyDescent="0.25">
      <c r="D275" s="4" t="s">
        <v>525</v>
      </c>
      <c r="E275">
        <v>30016</v>
      </c>
      <c r="F275">
        <v>1100</v>
      </c>
      <c r="G275">
        <f t="shared" si="4"/>
        <v>1</v>
      </c>
    </row>
    <row r="276" spans="4:7" x14ac:dyDescent="0.25">
      <c r="D276" s="4" t="s">
        <v>526</v>
      </c>
      <c r="E276">
        <v>30016</v>
      </c>
      <c r="F276">
        <v>1101</v>
      </c>
      <c r="G276">
        <f t="shared" si="4"/>
        <v>1</v>
      </c>
    </row>
    <row r="277" spans="4:7" x14ac:dyDescent="0.25">
      <c r="D277" s="4" t="s">
        <v>527</v>
      </c>
      <c r="E277">
        <v>30016</v>
      </c>
      <c r="F277">
        <v>1103</v>
      </c>
      <c r="G277">
        <f t="shared" si="4"/>
        <v>1</v>
      </c>
    </row>
    <row r="278" spans="4:7" x14ac:dyDescent="0.25">
      <c r="D278" s="4" t="s">
        <v>528</v>
      </c>
      <c r="E278">
        <v>30016</v>
      </c>
      <c r="F278">
        <v>1104</v>
      </c>
      <c r="G278">
        <f t="shared" si="4"/>
        <v>1</v>
      </c>
    </row>
    <row r="279" spans="4:7" x14ac:dyDescent="0.25">
      <c r="D279" s="4" t="s">
        <v>529</v>
      </c>
      <c r="E279">
        <v>30016</v>
      </c>
      <c r="F279">
        <v>1106</v>
      </c>
      <c r="G279">
        <f t="shared" si="4"/>
        <v>1</v>
      </c>
    </row>
    <row r="280" spans="4:7" x14ac:dyDescent="0.25">
      <c r="D280" s="4" t="s">
        <v>530</v>
      </c>
      <c r="E280">
        <v>30016</v>
      </c>
      <c r="F280">
        <v>1107</v>
      </c>
      <c r="G280">
        <f t="shared" si="4"/>
        <v>1</v>
      </c>
    </row>
    <row r="281" spans="4:7" x14ac:dyDescent="0.25">
      <c r="D281" s="4" t="s">
        <v>531</v>
      </c>
      <c r="E281">
        <v>30016</v>
      </c>
      <c r="F281">
        <v>1108</v>
      </c>
      <c r="G281">
        <f t="shared" si="4"/>
        <v>1</v>
      </c>
    </row>
    <row r="282" spans="4:7" x14ac:dyDescent="0.25">
      <c r="D282" s="4" t="s">
        <v>532</v>
      </c>
      <c r="E282">
        <v>30016</v>
      </c>
      <c r="F282">
        <v>1110</v>
      </c>
      <c r="G282">
        <f t="shared" si="4"/>
        <v>1</v>
      </c>
    </row>
    <row r="283" spans="4:7" x14ac:dyDescent="0.25">
      <c r="D283" s="4" t="s">
        <v>533</v>
      </c>
      <c r="E283">
        <v>30016</v>
      </c>
      <c r="F283">
        <v>1111</v>
      </c>
      <c r="G283">
        <f t="shared" si="4"/>
        <v>1</v>
      </c>
    </row>
    <row r="284" spans="4:7" x14ac:dyDescent="0.25">
      <c r="D284" s="4" t="s">
        <v>534</v>
      </c>
      <c r="E284">
        <v>30016</v>
      </c>
      <c r="F284">
        <v>1112</v>
      </c>
      <c r="G284">
        <f t="shared" si="4"/>
        <v>1</v>
      </c>
    </row>
    <row r="285" spans="4:7" x14ac:dyDescent="0.25">
      <c r="D285" s="4" t="s">
        <v>535</v>
      </c>
      <c r="E285">
        <v>30016</v>
      </c>
      <c r="F285">
        <v>1200</v>
      </c>
      <c r="G285">
        <f t="shared" si="4"/>
        <v>1</v>
      </c>
    </row>
    <row r="286" spans="4:7" x14ac:dyDescent="0.25">
      <c r="D286" s="4" t="s">
        <v>536</v>
      </c>
      <c r="E286">
        <v>30016</v>
      </c>
      <c r="F286">
        <v>1202</v>
      </c>
      <c r="G286">
        <f t="shared" si="4"/>
        <v>1</v>
      </c>
    </row>
    <row r="287" spans="4:7" x14ac:dyDescent="0.25">
      <c r="D287" s="4" t="s">
        <v>537</v>
      </c>
      <c r="E287">
        <v>30016</v>
      </c>
      <c r="F287">
        <v>1203</v>
      </c>
      <c r="G287">
        <f t="shared" si="4"/>
        <v>1</v>
      </c>
    </row>
    <row r="288" spans="4:7" x14ac:dyDescent="0.25">
      <c r="D288" s="4" t="s">
        <v>538</v>
      </c>
      <c r="E288">
        <v>30016</v>
      </c>
      <c r="F288">
        <v>1300</v>
      </c>
      <c r="G288">
        <f t="shared" si="4"/>
        <v>1</v>
      </c>
    </row>
    <row r="289" spans="4:7" x14ac:dyDescent="0.25">
      <c r="D289" s="4" t="s">
        <v>539</v>
      </c>
      <c r="E289">
        <v>30016</v>
      </c>
      <c r="F289">
        <v>1302</v>
      </c>
      <c r="G289">
        <f t="shared" si="4"/>
        <v>1</v>
      </c>
    </row>
    <row r="290" spans="4:7" x14ac:dyDescent="0.25">
      <c r="D290" s="4" t="s">
        <v>540</v>
      </c>
      <c r="E290">
        <v>30016</v>
      </c>
      <c r="F290">
        <v>1303</v>
      </c>
      <c r="G290">
        <f t="shared" si="4"/>
        <v>1</v>
      </c>
    </row>
    <row r="291" spans="4:7" x14ac:dyDescent="0.25">
      <c r="D291" s="4" t="s">
        <v>541</v>
      </c>
      <c r="E291">
        <v>30016</v>
      </c>
      <c r="F291">
        <v>1400</v>
      </c>
      <c r="G291">
        <f t="shared" si="4"/>
        <v>1</v>
      </c>
    </row>
    <row r="292" spans="4:7" x14ac:dyDescent="0.25">
      <c r="D292" s="4" t="s">
        <v>542</v>
      </c>
      <c r="E292">
        <v>30016</v>
      </c>
      <c r="F292">
        <v>1401</v>
      </c>
      <c r="G292">
        <f t="shared" si="4"/>
        <v>1</v>
      </c>
    </row>
    <row r="293" spans="4:7" x14ac:dyDescent="0.25">
      <c r="D293" s="4" t="s">
        <v>543</v>
      </c>
      <c r="E293">
        <v>30016</v>
      </c>
      <c r="F293">
        <v>1402</v>
      </c>
      <c r="G293">
        <f t="shared" si="4"/>
        <v>1</v>
      </c>
    </row>
    <row r="294" spans="4:7" x14ac:dyDescent="0.25">
      <c r="D294" s="4" t="s">
        <v>544</v>
      </c>
      <c r="E294">
        <v>30016</v>
      </c>
      <c r="F294">
        <v>1403</v>
      </c>
      <c r="G294">
        <f t="shared" si="4"/>
        <v>1</v>
      </c>
    </row>
    <row r="295" spans="4:7" x14ac:dyDescent="0.25">
      <c r="D295" s="4" t="s">
        <v>545</v>
      </c>
      <c r="E295">
        <v>30016</v>
      </c>
      <c r="F295">
        <v>1405</v>
      </c>
      <c r="G295">
        <f t="shared" si="4"/>
        <v>1</v>
      </c>
    </row>
    <row r="296" spans="4:7" x14ac:dyDescent="0.25">
      <c r="D296" s="4" t="s">
        <v>546</v>
      </c>
      <c r="E296">
        <v>30016</v>
      </c>
      <c r="F296">
        <v>1407</v>
      </c>
      <c r="G296">
        <f t="shared" si="4"/>
        <v>1</v>
      </c>
    </row>
    <row r="297" spans="4:7" x14ac:dyDescent="0.25">
      <c r="D297" s="4" t="s">
        <v>547</v>
      </c>
      <c r="E297">
        <v>30016</v>
      </c>
      <c r="F297">
        <v>1412</v>
      </c>
      <c r="G297">
        <f t="shared" si="4"/>
        <v>1</v>
      </c>
    </row>
    <row r="298" spans="4:7" x14ac:dyDescent="0.25">
      <c r="D298" s="4" t="s">
        <v>548</v>
      </c>
      <c r="E298">
        <v>30016</v>
      </c>
      <c r="F298">
        <v>1413</v>
      </c>
      <c r="G298">
        <f t="shared" si="4"/>
        <v>1</v>
      </c>
    </row>
    <row r="299" spans="4:7" x14ac:dyDescent="0.25">
      <c r="D299" s="4" t="s">
        <v>549</v>
      </c>
      <c r="E299">
        <v>30016</v>
      </c>
      <c r="F299">
        <v>1500</v>
      </c>
      <c r="G299">
        <f t="shared" si="4"/>
        <v>1</v>
      </c>
    </row>
    <row r="300" spans="4:7" x14ac:dyDescent="0.25">
      <c r="D300" s="4" t="s">
        <v>550</v>
      </c>
      <c r="E300">
        <v>30016</v>
      </c>
      <c r="F300">
        <v>1501</v>
      </c>
      <c r="G300">
        <f t="shared" si="4"/>
        <v>1</v>
      </c>
    </row>
    <row r="301" spans="4:7" x14ac:dyDescent="0.25">
      <c r="D301" s="4" t="s">
        <v>551</v>
      </c>
      <c r="E301">
        <v>30016</v>
      </c>
      <c r="F301">
        <v>1502</v>
      </c>
      <c r="G301">
        <f t="shared" si="4"/>
        <v>1</v>
      </c>
    </row>
    <row r="302" spans="4:7" x14ac:dyDescent="0.25">
      <c r="D302" s="4" t="s">
        <v>552</v>
      </c>
      <c r="E302">
        <v>30016</v>
      </c>
      <c r="F302">
        <v>1503</v>
      </c>
      <c r="G302">
        <f t="shared" si="4"/>
        <v>1</v>
      </c>
    </row>
    <row r="303" spans="4:7" x14ac:dyDescent="0.25">
      <c r="D303" s="4" t="s">
        <v>553</v>
      </c>
      <c r="E303">
        <v>30016</v>
      </c>
      <c r="F303">
        <v>1504</v>
      </c>
      <c r="G303">
        <f t="shared" si="4"/>
        <v>1</v>
      </c>
    </row>
    <row r="304" spans="4:7" x14ac:dyDescent="0.25">
      <c r="D304" s="4" t="s">
        <v>554</v>
      </c>
      <c r="E304">
        <v>30016</v>
      </c>
      <c r="F304">
        <v>1505</v>
      </c>
      <c r="G304">
        <f t="shared" si="4"/>
        <v>1</v>
      </c>
    </row>
    <row r="305" spans="4:7" x14ac:dyDescent="0.25">
      <c r="D305" s="4" t="s">
        <v>555</v>
      </c>
      <c r="E305">
        <v>30016</v>
      </c>
      <c r="F305">
        <v>1506</v>
      </c>
      <c r="G305">
        <f t="shared" si="4"/>
        <v>1</v>
      </c>
    </row>
    <row r="306" spans="4:7" x14ac:dyDescent="0.25">
      <c r="D306" s="4" t="s">
        <v>556</v>
      </c>
      <c r="E306">
        <v>30016</v>
      </c>
      <c r="F306">
        <v>1507</v>
      </c>
      <c r="G306">
        <f t="shared" si="4"/>
        <v>1</v>
      </c>
    </row>
    <row r="307" spans="4:7" x14ac:dyDescent="0.25">
      <c r="D307" s="4" t="s">
        <v>557</v>
      </c>
      <c r="E307">
        <v>30016</v>
      </c>
      <c r="F307">
        <v>1509</v>
      </c>
      <c r="G307">
        <f t="shared" si="4"/>
        <v>1</v>
      </c>
    </row>
    <row r="308" spans="4:7" x14ac:dyDescent="0.25">
      <c r="D308" s="4" t="s">
        <v>558</v>
      </c>
      <c r="E308">
        <v>30016</v>
      </c>
      <c r="F308">
        <v>1600</v>
      </c>
      <c r="G308">
        <f t="shared" si="4"/>
        <v>1</v>
      </c>
    </row>
    <row r="309" spans="4:7" x14ac:dyDescent="0.25">
      <c r="D309" s="4" t="s">
        <v>559</v>
      </c>
      <c r="E309">
        <v>30016</v>
      </c>
      <c r="F309">
        <v>1601</v>
      </c>
      <c r="G309">
        <f t="shared" si="4"/>
        <v>1</v>
      </c>
    </row>
    <row r="310" spans="4:7" x14ac:dyDescent="0.25">
      <c r="D310" s="4" t="s">
        <v>560</v>
      </c>
      <c r="E310">
        <v>30016</v>
      </c>
      <c r="F310">
        <v>1602</v>
      </c>
      <c r="G310">
        <f t="shared" si="4"/>
        <v>1</v>
      </c>
    </row>
    <row r="311" spans="4:7" x14ac:dyDescent="0.25">
      <c r="D311" s="4" t="s">
        <v>561</v>
      </c>
      <c r="E311">
        <v>30016</v>
      </c>
      <c r="F311">
        <v>1603</v>
      </c>
      <c r="G311">
        <f t="shared" si="4"/>
        <v>1</v>
      </c>
    </row>
    <row r="312" spans="4:7" x14ac:dyDescent="0.25">
      <c r="D312" s="4" t="s">
        <v>562</v>
      </c>
      <c r="E312">
        <v>30016</v>
      </c>
      <c r="F312">
        <v>1604</v>
      </c>
      <c r="G312">
        <f t="shared" si="4"/>
        <v>1</v>
      </c>
    </row>
    <row r="313" spans="4:7" x14ac:dyDescent="0.25">
      <c r="D313" s="4" t="s">
        <v>563</v>
      </c>
      <c r="E313">
        <v>30016</v>
      </c>
      <c r="F313">
        <v>1605</v>
      </c>
      <c r="G313">
        <f t="shared" si="4"/>
        <v>1</v>
      </c>
    </row>
    <row r="314" spans="4:7" x14ac:dyDescent="0.25">
      <c r="D314" s="4" t="s">
        <v>564</v>
      </c>
      <c r="E314">
        <v>30016</v>
      </c>
      <c r="F314">
        <v>1606</v>
      </c>
      <c r="G314">
        <f t="shared" si="4"/>
        <v>1</v>
      </c>
    </row>
    <row r="315" spans="4:7" x14ac:dyDescent="0.25">
      <c r="D315" s="4" t="s">
        <v>565</v>
      </c>
      <c r="E315">
        <v>30016</v>
      </c>
      <c r="F315">
        <v>1700</v>
      </c>
      <c r="G315">
        <f t="shared" si="4"/>
        <v>1</v>
      </c>
    </row>
    <row r="316" spans="4:7" x14ac:dyDescent="0.25">
      <c r="D316" s="4" t="s">
        <v>566</v>
      </c>
      <c r="E316">
        <v>30016</v>
      </c>
      <c r="F316">
        <v>1707</v>
      </c>
      <c r="G316">
        <f t="shared" si="4"/>
        <v>1</v>
      </c>
    </row>
    <row r="317" spans="4:7" x14ac:dyDescent="0.25">
      <c r="D317" s="4" t="s">
        <v>567</v>
      </c>
      <c r="E317">
        <v>30016</v>
      </c>
      <c r="F317">
        <v>1709</v>
      </c>
      <c r="G317">
        <f t="shared" si="4"/>
        <v>1</v>
      </c>
    </row>
    <row r="318" spans="4:7" x14ac:dyDescent="0.25">
      <c r="D318" s="4" t="s">
        <v>568</v>
      </c>
      <c r="E318">
        <v>30016</v>
      </c>
      <c r="F318">
        <v>1800</v>
      </c>
      <c r="G318">
        <f t="shared" si="4"/>
        <v>1</v>
      </c>
    </row>
    <row r="319" spans="4:7" x14ac:dyDescent="0.25">
      <c r="D319" s="4" t="s">
        <v>569</v>
      </c>
      <c r="E319">
        <v>30016</v>
      </c>
      <c r="F319">
        <v>1801</v>
      </c>
      <c r="G319">
        <f t="shared" si="4"/>
        <v>1</v>
      </c>
    </row>
    <row r="320" spans="4:7" x14ac:dyDescent="0.25">
      <c r="D320" s="4" t="s">
        <v>570</v>
      </c>
      <c r="E320">
        <v>30016</v>
      </c>
      <c r="F320">
        <v>1802</v>
      </c>
      <c r="G320">
        <f t="shared" si="4"/>
        <v>1</v>
      </c>
    </row>
    <row r="321" spans="4:7" x14ac:dyDescent="0.25">
      <c r="D321" s="4" t="s">
        <v>571</v>
      </c>
      <c r="E321">
        <v>30016</v>
      </c>
      <c r="F321">
        <v>1803</v>
      </c>
      <c r="G321">
        <f t="shared" si="4"/>
        <v>1</v>
      </c>
    </row>
    <row r="322" spans="4:7" x14ac:dyDescent="0.25">
      <c r="D322" s="4" t="s">
        <v>572</v>
      </c>
      <c r="E322">
        <v>30016</v>
      </c>
      <c r="F322">
        <v>1804</v>
      </c>
      <c r="G322">
        <f t="shared" si="4"/>
        <v>1</v>
      </c>
    </row>
    <row r="323" spans="4:7" x14ac:dyDescent="0.25">
      <c r="D323" s="4" t="s">
        <v>573</v>
      </c>
      <c r="E323">
        <v>30016</v>
      </c>
      <c r="F323">
        <v>1806</v>
      </c>
      <c r="G323">
        <f t="shared" ref="G323:G386" si="5">COUNTIF($D$2:$D$1071,D323)</f>
        <v>1</v>
      </c>
    </row>
    <row r="324" spans="4:7" x14ac:dyDescent="0.25">
      <c r="D324" s="4" t="s">
        <v>574</v>
      </c>
      <c r="E324">
        <v>30016</v>
      </c>
      <c r="F324">
        <v>1807</v>
      </c>
      <c r="G324">
        <f t="shared" si="5"/>
        <v>1</v>
      </c>
    </row>
    <row r="325" spans="4:7" x14ac:dyDescent="0.25">
      <c r="D325" s="4" t="s">
        <v>575</v>
      </c>
      <c r="E325">
        <v>30016</v>
      </c>
      <c r="F325">
        <v>1808</v>
      </c>
      <c r="G325">
        <f t="shared" si="5"/>
        <v>1</v>
      </c>
    </row>
    <row r="326" spans="4:7" x14ac:dyDescent="0.25">
      <c r="D326" s="4" t="s">
        <v>576</v>
      </c>
      <c r="E326">
        <v>30016</v>
      </c>
      <c r="F326">
        <v>1810</v>
      </c>
      <c r="G326">
        <f t="shared" si="5"/>
        <v>1</v>
      </c>
    </row>
    <row r="327" spans="4:7" x14ac:dyDescent="0.25">
      <c r="D327" s="4" t="s">
        <v>577</v>
      </c>
      <c r="E327">
        <v>30016</v>
      </c>
      <c r="F327">
        <v>1811</v>
      </c>
      <c r="G327">
        <f t="shared" si="5"/>
        <v>1</v>
      </c>
    </row>
    <row r="328" spans="4:7" x14ac:dyDescent="0.25">
      <c r="D328" s="4" t="s">
        <v>578</v>
      </c>
      <c r="E328">
        <v>30016</v>
      </c>
      <c r="F328">
        <v>1812</v>
      </c>
      <c r="G328">
        <f t="shared" si="5"/>
        <v>1</v>
      </c>
    </row>
    <row r="329" spans="4:7" x14ac:dyDescent="0.25">
      <c r="D329" s="4" t="s">
        <v>579</v>
      </c>
      <c r="E329">
        <v>30016</v>
      </c>
      <c r="F329">
        <v>1813</v>
      </c>
      <c r="G329">
        <f t="shared" si="5"/>
        <v>1</v>
      </c>
    </row>
    <row r="330" spans="4:7" x14ac:dyDescent="0.25">
      <c r="D330" s="4" t="s">
        <v>580</v>
      </c>
      <c r="E330">
        <v>30016</v>
      </c>
      <c r="F330">
        <v>1900</v>
      </c>
      <c r="G330">
        <f t="shared" si="5"/>
        <v>1</v>
      </c>
    </row>
    <row r="331" spans="4:7" x14ac:dyDescent="0.25">
      <c r="D331" s="4" t="s">
        <v>581</v>
      </c>
      <c r="E331">
        <v>30016</v>
      </c>
      <c r="F331">
        <v>1901</v>
      </c>
      <c r="G331">
        <f t="shared" si="5"/>
        <v>1</v>
      </c>
    </row>
    <row r="332" spans="4:7" x14ac:dyDescent="0.25">
      <c r="D332" s="4" t="s">
        <v>582</v>
      </c>
      <c r="E332">
        <v>30016</v>
      </c>
      <c r="F332">
        <v>1902</v>
      </c>
      <c r="G332">
        <f t="shared" si="5"/>
        <v>1</v>
      </c>
    </row>
    <row r="333" spans="4:7" x14ac:dyDescent="0.25">
      <c r="D333" s="4" t="s">
        <v>583</v>
      </c>
      <c r="E333">
        <v>30016</v>
      </c>
      <c r="F333">
        <v>1903</v>
      </c>
      <c r="G333">
        <f t="shared" si="5"/>
        <v>1</v>
      </c>
    </row>
    <row r="334" spans="4:7" x14ac:dyDescent="0.25">
      <c r="D334" s="4" t="s">
        <v>584</v>
      </c>
      <c r="E334">
        <v>30016</v>
      </c>
      <c r="F334">
        <v>1904</v>
      </c>
      <c r="G334">
        <f t="shared" si="5"/>
        <v>1</v>
      </c>
    </row>
    <row r="335" spans="4:7" x14ac:dyDescent="0.25">
      <c r="D335" s="4" t="s">
        <v>585</v>
      </c>
      <c r="E335">
        <v>30016</v>
      </c>
      <c r="F335">
        <v>1905</v>
      </c>
      <c r="G335">
        <f t="shared" si="5"/>
        <v>1</v>
      </c>
    </row>
    <row r="336" spans="4:7" x14ac:dyDescent="0.25">
      <c r="D336" s="4" t="s">
        <v>586</v>
      </c>
      <c r="E336">
        <v>30016</v>
      </c>
      <c r="F336">
        <v>1906</v>
      </c>
      <c r="G336">
        <f t="shared" si="5"/>
        <v>1</v>
      </c>
    </row>
    <row r="337" spans="4:7" x14ac:dyDescent="0.25">
      <c r="D337" s="4" t="s">
        <v>587</v>
      </c>
      <c r="E337">
        <v>30016</v>
      </c>
      <c r="F337">
        <v>1907</v>
      </c>
      <c r="G337">
        <f t="shared" si="5"/>
        <v>1</v>
      </c>
    </row>
    <row r="338" spans="4:7" x14ac:dyDescent="0.25">
      <c r="D338" s="4" t="s">
        <v>588</v>
      </c>
      <c r="E338">
        <v>30016</v>
      </c>
      <c r="F338">
        <v>1908</v>
      </c>
      <c r="G338">
        <f t="shared" si="5"/>
        <v>1</v>
      </c>
    </row>
    <row r="339" spans="4:7" x14ac:dyDescent="0.25">
      <c r="D339" s="4" t="s">
        <v>589</v>
      </c>
      <c r="E339">
        <v>30016</v>
      </c>
      <c r="F339">
        <v>1909</v>
      </c>
      <c r="G339">
        <f t="shared" si="5"/>
        <v>1</v>
      </c>
    </row>
    <row r="340" spans="4:7" x14ac:dyDescent="0.25">
      <c r="D340" s="4" t="s">
        <v>590</v>
      </c>
      <c r="E340">
        <v>30016</v>
      </c>
      <c r="F340">
        <v>1911</v>
      </c>
      <c r="G340">
        <f t="shared" si="5"/>
        <v>1</v>
      </c>
    </row>
    <row r="341" spans="4:7" x14ac:dyDescent="0.25">
      <c r="D341" s="4" t="s">
        <v>591</v>
      </c>
      <c r="E341">
        <v>30016</v>
      </c>
      <c r="F341">
        <v>1912</v>
      </c>
      <c r="G341">
        <f t="shared" si="5"/>
        <v>1</v>
      </c>
    </row>
    <row r="342" spans="4:7" x14ac:dyDescent="0.25">
      <c r="D342" s="4" t="s">
        <v>592</v>
      </c>
      <c r="E342">
        <v>30016</v>
      </c>
      <c r="F342">
        <v>1913</v>
      </c>
      <c r="G342">
        <f t="shared" si="5"/>
        <v>1</v>
      </c>
    </row>
    <row r="343" spans="4:7" x14ac:dyDescent="0.25">
      <c r="D343" s="4" t="s">
        <v>593</v>
      </c>
      <c r="E343">
        <v>30016</v>
      </c>
      <c r="F343">
        <v>1914</v>
      </c>
      <c r="G343">
        <f t="shared" si="5"/>
        <v>1</v>
      </c>
    </row>
    <row r="344" spans="4:7" x14ac:dyDescent="0.25">
      <c r="D344" s="4" t="s">
        <v>594</v>
      </c>
      <c r="E344">
        <v>30016</v>
      </c>
      <c r="F344">
        <v>1915</v>
      </c>
      <c r="G344">
        <f t="shared" si="5"/>
        <v>1</v>
      </c>
    </row>
    <row r="345" spans="4:7" x14ac:dyDescent="0.25">
      <c r="D345" s="4" t="s">
        <v>595</v>
      </c>
      <c r="E345">
        <v>30016</v>
      </c>
      <c r="F345">
        <v>1916</v>
      </c>
      <c r="G345">
        <f t="shared" si="5"/>
        <v>1</v>
      </c>
    </row>
    <row r="346" spans="4:7" x14ac:dyDescent="0.25">
      <c r="D346" s="4" t="s">
        <v>596</v>
      </c>
      <c r="E346">
        <v>30016</v>
      </c>
      <c r="F346">
        <v>1917</v>
      </c>
      <c r="G346">
        <f t="shared" si="5"/>
        <v>1</v>
      </c>
    </row>
    <row r="347" spans="4:7" x14ac:dyDescent="0.25">
      <c r="D347" s="4" t="s">
        <v>597</v>
      </c>
      <c r="E347">
        <v>30016</v>
      </c>
      <c r="F347">
        <v>1918</v>
      </c>
      <c r="G347">
        <f t="shared" si="5"/>
        <v>1</v>
      </c>
    </row>
    <row r="348" spans="4:7" x14ac:dyDescent="0.25">
      <c r="D348" s="4" t="s">
        <v>598</v>
      </c>
      <c r="E348">
        <v>30016</v>
      </c>
      <c r="F348">
        <v>2000</v>
      </c>
      <c r="G348">
        <f t="shared" si="5"/>
        <v>1</v>
      </c>
    </row>
    <row r="349" spans="4:7" x14ac:dyDescent="0.25">
      <c r="D349" s="4" t="s">
        <v>599</v>
      </c>
      <c r="E349">
        <v>30016</v>
      </c>
      <c r="F349">
        <v>2001</v>
      </c>
      <c r="G349">
        <f t="shared" si="5"/>
        <v>1</v>
      </c>
    </row>
    <row r="350" spans="4:7" x14ac:dyDescent="0.25">
      <c r="D350" s="4" t="s">
        <v>600</v>
      </c>
      <c r="E350">
        <v>30016</v>
      </c>
      <c r="F350">
        <v>2002</v>
      </c>
      <c r="G350">
        <f t="shared" si="5"/>
        <v>1</v>
      </c>
    </row>
    <row r="351" spans="4:7" x14ac:dyDescent="0.25">
      <c r="D351" s="4" t="s">
        <v>601</v>
      </c>
      <c r="E351">
        <v>30016</v>
      </c>
      <c r="F351">
        <v>2100</v>
      </c>
      <c r="G351">
        <f t="shared" si="5"/>
        <v>1</v>
      </c>
    </row>
    <row r="352" spans="4:7" x14ac:dyDescent="0.25">
      <c r="D352" s="4" t="s">
        <v>602</v>
      </c>
      <c r="E352">
        <v>30016</v>
      </c>
      <c r="F352">
        <v>2101</v>
      </c>
      <c r="G352">
        <f t="shared" si="5"/>
        <v>1</v>
      </c>
    </row>
    <row r="353" spans="4:7" x14ac:dyDescent="0.25">
      <c r="D353" s="4" t="s">
        <v>603</v>
      </c>
      <c r="E353">
        <v>30016</v>
      </c>
      <c r="F353">
        <v>2102</v>
      </c>
      <c r="G353">
        <f t="shared" si="5"/>
        <v>1</v>
      </c>
    </row>
    <row r="354" spans="4:7" x14ac:dyDescent="0.25">
      <c r="D354" s="4" t="s">
        <v>604</v>
      </c>
      <c r="E354">
        <v>30016</v>
      </c>
      <c r="F354">
        <v>2103</v>
      </c>
      <c r="G354">
        <f t="shared" si="5"/>
        <v>1</v>
      </c>
    </row>
    <row r="355" spans="4:7" x14ac:dyDescent="0.25">
      <c r="D355" s="4" t="s">
        <v>605</v>
      </c>
      <c r="E355">
        <v>30016</v>
      </c>
      <c r="F355">
        <v>2106</v>
      </c>
      <c r="G355">
        <f t="shared" si="5"/>
        <v>1</v>
      </c>
    </row>
    <row r="356" spans="4:7" x14ac:dyDescent="0.25">
      <c r="D356" s="4" t="s">
        <v>606</v>
      </c>
      <c r="E356">
        <v>30016</v>
      </c>
      <c r="F356">
        <v>2200</v>
      </c>
      <c r="G356">
        <f t="shared" si="5"/>
        <v>1</v>
      </c>
    </row>
    <row r="357" spans="4:7" x14ac:dyDescent="0.25">
      <c r="D357" s="4" t="s">
        <v>607</v>
      </c>
      <c r="E357">
        <v>30016</v>
      </c>
      <c r="F357">
        <v>2201</v>
      </c>
      <c r="G357">
        <f t="shared" si="5"/>
        <v>1</v>
      </c>
    </row>
    <row r="358" spans="4:7" x14ac:dyDescent="0.25">
      <c r="D358" s="4" t="s">
        <v>608</v>
      </c>
      <c r="E358">
        <v>30016</v>
      </c>
      <c r="F358">
        <v>2202</v>
      </c>
      <c r="G358">
        <f t="shared" si="5"/>
        <v>1</v>
      </c>
    </row>
    <row r="359" spans="4:7" x14ac:dyDescent="0.25">
      <c r="D359" s="4" t="s">
        <v>609</v>
      </c>
      <c r="E359">
        <v>30016</v>
      </c>
      <c r="F359">
        <v>2204</v>
      </c>
      <c r="G359">
        <f t="shared" si="5"/>
        <v>1</v>
      </c>
    </row>
    <row r="360" spans="4:7" x14ac:dyDescent="0.25">
      <c r="D360" s="4" t="s">
        <v>610</v>
      </c>
      <c r="E360">
        <v>30016</v>
      </c>
      <c r="F360">
        <v>2300</v>
      </c>
      <c r="G360">
        <f t="shared" si="5"/>
        <v>1</v>
      </c>
    </row>
    <row r="361" spans="4:7" x14ac:dyDescent="0.25">
      <c r="D361" s="4" t="s">
        <v>611</v>
      </c>
      <c r="E361">
        <v>30016</v>
      </c>
      <c r="F361">
        <v>2301</v>
      </c>
      <c r="G361">
        <f t="shared" si="5"/>
        <v>1</v>
      </c>
    </row>
    <row r="362" spans="4:7" x14ac:dyDescent="0.25">
      <c r="D362" s="4" t="s">
        <v>612</v>
      </c>
      <c r="E362">
        <v>30016</v>
      </c>
      <c r="F362">
        <v>2302</v>
      </c>
      <c r="G362">
        <f t="shared" si="5"/>
        <v>1</v>
      </c>
    </row>
    <row r="363" spans="4:7" x14ac:dyDescent="0.25">
      <c r="D363" s="4" t="s">
        <v>142</v>
      </c>
      <c r="E363">
        <v>30017</v>
      </c>
      <c r="F363">
        <v>0</v>
      </c>
      <c r="G363">
        <f t="shared" si="5"/>
        <v>2</v>
      </c>
    </row>
    <row r="364" spans="4:7" x14ac:dyDescent="0.25">
      <c r="D364" s="4" t="s">
        <v>613</v>
      </c>
      <c r="E364">
        <v>30017</v>
      </c>
      <c r="F364">
        <v>1</v>
      </c>
      <c r="G364">
        <f t="shared" si="5"/>
        <v>1</v>
      </c>
    </row>
    <row r="365" spans="4:7" x14ac:dyDescent="0.25">
      <c r="D365" s="4" t="s">
        <v>614</v>
      </c>
      <c r="E365">
        <v>30017</v>
      </c>
      <c r="F365">
        <v>2</v>
      </c>
      <c r="G365">
        <f t="shared" si="5"/>
        <v>1</v>
      </c>
    </row>
    <row r="366" spans="4:7" x14ac:dyDescent="0.25">
      <c r="D366" s="4" t="s">
        <v>615</v>
      </c>
      <c r="E366">
        <v>30017</v>
      </c>
      <c r="F366">
        <v>3</v>
      </c>
      <c r="G366">
        <f t="shared" si="5"/>
        <v>1</v>
      </c>
    </row>
    <row r="367" spans="4:7" x14ac:dyDescent="0.25">
      <c r="D367" s="4" t="s">
        <v>616</v>
      </c>
      <c r="E367">
        <v>30017</v>
      </c>
      <c r="F367">
        <v>4</v>
      </c>
      <c r="G367">
        <f t="shared" si="5"/>
        <v>1</v>
      </c>
    </row>
    <row r="368" spans="4:7" x14ac:dyDescent="0.25">
      <c r="D368" s="4" t="s">
        <v>617</v>
      </c>
      <c r="E368">
        <v>30017</v>
      </c>
      <c r="F368">
        <v>5</v>
      </c>
      <c r="G368">
        <f t="shared" si="5"/>
        <v>1</v>
      </c>
    </row>
    <row r="369" spans="4:7" x14ac:dyDescent="0.25">
      <c r="D369" s="4" t="s">
        <v>618</v>
      </c>
      <c r="E369">
        <v>30017</v>
      </c>
      <c r="F369">
        <v>6</v>
      </c>
      <c r="G369">
        <f t="shared" si="5"/>
        <v>1</v>
      </c>
    </row>
    <row r="370" spans="4:7" x14ac:dyDescent="0.25">
      <c r="D370" s="4" t="s">
        <v>619</v>
      </c>
      <c r="E370">
        <v>30017</v>
      </c>
      <c r="F370">
        <v>7</v>
      </c>
      <c r="G370">
        <f t="shared" si="5"/>
        <v>1</v>
      </c>
    </row>
    <row r="371" spans="4:7" x14ac:dyDescent="0.25">
      <c r="D371" s="4" t="s">
        <v>142</v>
      </c>
      <c r="E371">
        <v>30017</v>
      </c>
      <c r="F371">
        <v>8</v>
      </c>
      <c r="G371">
        <f t="shared" si="5"/>
        <v>2</v>
      </c>
    </row>
    <row r="372" spans="4:7" x14ac:dyDescent="0.25">
      <c r="D372" s="4" t="s">
        <v>620</v>
      </c>
      <c r="E372">
        <v>30017</v>
      </c>
      <c r="F372">
        <v>9</v>
      </c>
      <c r="G372">
        <f t="shared" si="5"/>
        <v>1</v>
      </c>
    </row>
    <row r="373" spans="4:7" x14ac:dyDescent="0.25">
      <c r="D373" s="4" t="s">
        <v>621</v>
      </c>
      <c r="E373">
        <v>30017</v>
      </c>
      <c r="F373">
        <v>10</v>
      </c>
      <c r="G373">
        <f t="shared" si="5"/>
        <v>1</v>
      </c>
    </row>
    <row r="374" spans="4:7" x14ac:dyDescent="0.25">
      <c r="D374" s="4" t="s">
        <v>622</v>
      </c>
      <c r="E374">
        <v>30017</v>
      </c>
      <c r="F374">
        <v>11</v>
      </c>
      <c r="G374">
        <f t="shared" si="5"/>
        <v>1</v>
      </c>
    </row>
    <row r="375" spans="4:7" x14ac:dyDescent="0.25">
      <c r="D375" s="4" t="s">
        <v>623</v>
      </c>
      <c r="E375">
        <v>30017</v>
      </c>
      <c r="F375">
        <v>12</v>
      </c>
      <c r="G375">
        <f t="shared" si="5"/>
        <v>1</v>
      </c>
    </row>
    <row r="376" spans="4:7" x14ac:dyDescent="0.25">
      <c r="D376" s="4" t="s">
        <v>624</v>
      </c>
      <c r="E376">
        <v>30017</v>
      </c>
      <c r="F376">
        <v>13</v>
      </c>
      <c r="G376">
        <f t="shared" si="5"/>
        <v>1</v>
      </c>
    </row>
    <row r="377" spans="4:7" x14ac:dyDescent="0.25">
      <c r="D377" s="4" t="s">
        <v>625</v>
      </c>
      <c r="E377">
        <v>30017</v>
      </c>
      <c r="F377">
        <v>14</v>
      </c>
      <c r="G377">
        <f t="shared" si="5"/>
        <v>1</v>
      </c>
    </row>
    <row r="378" spans="4:7" x14ac:dyDescent="0.25">
      <c r="D378" s="4" t="s">
        <v>146</v>
      </c>
      <c r="E378">
        <v>30018</v>
      </c>
      <c r="F378">
        <v>0</v>
      </c>
      <c r="G378">
        <f t="shared" si="5"/>
        <v>2</v>
      </c>
    </row>
    <row r="379" spans="4:7" x14ac:dyDescent="0.25">
      <c r="D379" s="4" t="s">
        <v>146</v>
      </c>
      <c r="E379">
        <v>30018</v>
      </c>
      <c r="F379">
        <v>3</v>
      </c>
      <c r="G379">
        <f t="shared" si="5"/>
        <v>2</v>
      </c>
    </row>
    <row r="380" spans="4:7" x14ac:dyDescent="0.25">
      <c r="D380" s="4" t="s">
        <v>626</v>
      </c>
      <c r="E380">
        <v>30018</v>
      </c>
      <c r="F380">
        <v>4</v>
      </c>
      <c r="G380">
        <f t="shared" si="5"/>
        <v>1</v>
      </c>
    </row>
    <row r="381" spans="4:7" x14ac:dyDescent="0.25">
      <c r="D381" s="4" t="s">
        <v>150</v>
      </c>
      <c r="E381">
        <v>30019</v>
      </c>
      <c r="F381">
        <v>0</v>
      </c>
      <c r="G381">
        <f t="shared" si="5"/>
        <v>2</v>
      </c>
    </row>
    <row r="382" spans="4:7" x14ac:dyDescent="0.25">
      <c r="D382" s="4" t="s">
        <v>627</v>
      </c>
      <c r="E382">
        <v>30019</v>
      </c>
      <c r="F382">
        <v>1</v>
      </c>
      <c r="G382">
        <f t="shared" si="5"/>
        <v>1</v>
      </c>
    </row>
    <row r="383" spans="4:7" x14ac:dyDescent="0.25">
      <c r="D383" s="4" t="s">
        <v>628</v>
      </c>
      <c r="E383">
        <v>30019</v>
      </c>
      <c r="F383">
        <v>2</v>
      </c>
      <c r="G383">
        <f t="shared" si="5"/>
        <v>1</v>
      </c>
    </row>
    <row r="384" spans="4:7" x14ac:dyDescent="0.25">
      <c r="D384" s="4" t="s">
        <v>629</v>
      </c>
      <c r="E384">
        <v>30019</v>
      </c>
      <c r="F384">
        <v>3</v>
      </c>
      <c r="G384">
        <f t="shared" si="5"/>
        <v>1</v>
      </c>
    </row>
    <row r="385" spans="4:7" x14ac:dyDescent="0.25">
      <c r="D385" s="4" t="s">
        <v>630</v>
      </c>
      <c r="E385">
        <v>30019</v>
      </c>
      <c r="F385">
        <v>4</v>
      </c>
      <c r="G385">
        <f t="shared" si="5"/>
        <v>1</v>
      </c>
    </row>
    <row r="386" spans="4:7" x14ac:dyDescent="0.25">
      <c r="D386" s="4" t="s">
        <v>631</v>
      </c>
      <c r="E386">
        <v>30019</v>
      </c>
      <c r="F386">
        <v>5</v>
      </c>
      <c r="G386">
        <f t="shared" si="5"/>
        <v>1</v>
      </c>
    </row>
    <row r="387" spans="4:7" x14ac:dyDescent="0.25">
      <c r="D387" s="4" t="s">
        <v>150</v>
      </c>
      <c r="E387">
        <v>30019</v>
      </c>
      <c r="F387">
        <v>6</v>
      </c>
      <c r="G387">
        <f t="shared" ref="G387:G450" si="6">COUNTIF($D$2:$D$1071,D387)</f>
        <v>2</v>
      </c>
    </row>
    <row r="388" spans="4:7" x14ac:dyDescent="0.25">
      <c r="D388" s="4" t="s">
        <v>632</v>
      </c>
      <c r="E388">
        <v>30019</v>
      </c>
      <c r="F388">
        <v>7</v>
      </c>
      <c r="G388">
        <f t="shared" si="6"/>
        <v>1</v>
      </c>
    </row>
    <row r="389" spans="4:7" x14ac:dyDescent="0.25">
      <c r="D389" s="4" t="s">
        <v>633</v>
      </c>
      <c r="E389">
        <v>30019</v>
      </c>
      <c r="F389">
        <v>8</v>
      </c>
      <c r="G389">
        <f t="shared" si="6"/>
        <v>1</v>
      </c>
    </row>
    <row r="390" spans="4:7" x14ac:dyDescent="0.25">
      <c r="D390" s="4" t="s">
        <v>634</v>
      </c>
      <c r="E390">
        <v>30019</v>
      </c>
      <c r="F390">
        <v>9</v>
      </c>
      <c r="G390">
        <f t="shared" si="6"/>
        <v>1</v>
      </c>
    </row>
    <row r="391" spans="4:7" x14ac:dyDescent="0.25">
      <c r="D391" s="4" t="s">
        <v>635</v>
      </c>
      <c r="E391">
        <v>30019</v>
      </c>
      <c r="F391">
        <v>10</v>
      </c>
      <c r="G391">
        <f t="shared" si="6"/>
        <v>1</v>
      </c>
    </row>
    <row r="392" spans="4:7" x14ac:dyDescent="0.25">
      <c r="D392" s="4" t="s">
        <v>636</v>
      </c>
      <c r="E392">
        <v>30019</v>
      </c>
      <c r="F392">
        <v>11</v>
      </c>
      <c r="G392">
        <f t="shared" si="6"/>
        <v>1</v>
      </c>
    </row>
    <row r="393" spans="4:7" x14ac:dyDescent="0.25">
      <c r="D393" s="4" t="s">
        <v>637</v>
      </c>
      <c r="E393">
        <v>30019</v>
      </c>
      <c r="F393">
        <v>12</v>
      </c>
      <c r="G393">
        <f t="shared" si="6"/>
        <v>1</v>
      </c>
    </row>
    <row r="394" spans="4:7" x14ac:dyDescent="0.25">
      <c r="D394" s="4" t="s">
        <v>638</v>
      </c>
      <c r="E394">
        <v>30019</v>
      </c>
      <c r="F394">
        <v>13</v>
      </c>
      <c r="G394">
        <f t="shared" si="6"/>
        <v>1</v>
      </c>
    </row>
    <row r="395" spans="4:7" x14ac:dyDescent="0.25">
      <c r="D395" s="4" t="s">
        <v>639</v>
      </c>
      <c r="E395">
        <v>30019</v>
      </c>
      <c r="F395">
        <v>14</v>
      </c>
      <c r="G395">
        <f t="shared" si="6"/>
        <v>1</v>
      </c>
    </row>
    <row r="396" spans="4:7" x14ac:dyDescent="0.25">
      <c r="D396" s="4" t="s">
        <v>640</v>
      </c>
      <c r="E396">
        <v>30019</v>
      </c>
      <c r="F396">
        <v>15</v>
      </c>
      <c r="G396">
        <f t="shared" si="6"/>
        <v>1</v>
      </c>
    </row>
    <row r="397" spans="4:7" x14ac:dyDescent="0.25">
      <c r="D397" s="4" t="s">
        <v>154</v>
      </c>
      <c r="E397">
        <v>30020</v>
      </c>
      <c r="F397">
        <v>0</v>
      </c>
      <c r="G397">
        <f t="shared" si="6"/>
        <v>2</v>
      </c>
    </row>
    <row r="398" spans="4:7" x14ac:dyDescent="0.25">
      <c r="D398" s="4" t="s">
        <v>641</v>
      </c>
      <c r="E398">
        <v>30020</v>
      </c>
      <c r="F398">
        <v>1</v>
      </c>
      <c r="G398">
        <f t="shared" si="6"/>
        <v>1</v>
      </c>
    </row>
    <row r="399" spans="4:7" x14ac:dyDescent="0.25">
      <c r="D399" s="4" t="s">
        <v>642</v>
      </c>
      <c r="E399">
        <v>30020</v>
      </c>
      <c r="F399">
        <v>2</v>
      </c>
      <c r="G399">
        <f t="shared" si="6"/>
        <v>1</v>
      </c>
    </row>
    <row r="400" spans="4:7" x14ac:dyDescent="0.25">
      <c r="D400" s="4" t="s">
        <v>643</v>
      </c>
      <c r="E400">
        <v>30020</v>
      </c>
      <c r="F400">
        <v>3</v>
      </c>
      <c r="G400">
        <f t="shared" si="6"/>
        <v>1</v>
      </c>
    </row>
    <row r="401" spans="4:7" x14ac:dyDescent="0.25">
      <c r="D401" s="4" t="s">
        <v>644</v>
      </c>
      <c r="E401">
        <v>30020</v>
      </c>
      <c r="F401">
        <v>4</v>
      </c>
      <c r="G401">
        <f t="shared" si="6"/>
        <v>1</v>
      </c>
    </row>
    <row r="402" spans="4:7" x14ac:dyDescent="0.25">
      <c r="D402" s="4" t="s">
        <v>645</v>
      </c>
      <c r="E402">
        <v>30020</v>
      </c>
      <c r="F402">
        <v>5</v>
      </c>
      <c r="G402">
        <f t="shared" si="6"/>
        <v>1</v>
      </c>
    </row>
    <row r="403" spans="4:7" x14ac:dyDescent="0.25">
      <c r="D403" s="4" t="s">
        <v>154</v>
      </c>
      <c r="E403">
        <v>30020</v>
      </c>
      <c r="F403">
        <v>7</v>
      </c>
      <c r="G403">
        <f t="shared" si="6"/>
        <v>2</v>
      </c>
    </row>
    <row r="404" spans="4:7" x14ac:dyDescent="0.25">
      <c r="D404" s="4" t="s">
        <v>646</v>
      </c>
      <c r="E404">
        <v>30020</v>
      </c>
      <c r="F404">
        <v>8</v>
      </c>
      <c r="G404">
        <f t="shared" si="6"/>
        <v>1</v>
      </c>
    </row>
    <row r="405" spans="4:7" x14ac:dyDescent="0.25">
      <c r="D405" s="4" t="s">
        <v>647</v>
      </c>
      <c r="E405">
        <v>30020</v>
      </c>
      <c r="F405">
        <v>9</v>
      </c>
      <c r="G405">
        <f t="shared" si="6"/>
        <v>1</v>
      </c>
    </row>
    <row r="406" spans="4:7" x14ac:dyDescent="0.25">
      <c r="D406" s="4" t="s">
        <v>648</v>
      </c>
      <c r="E406">
        <v>30020</v>
      </c>
      <c r="F406">
        <v>10</v>
      </c>
      <c r="G406">
        <f t="shared" si="6"/>
        <v>1</v>
      </c>
    </row>
    <row r="407" spans="4:7" x14ac:dyDescent="0.25">
      <c r="D407" s="4" t="s">
        <v>649</v>
      </c>
      <c r="E407">
        <v>30020</v>
      </c>
      <c r="F407">
        <v>11</v>
      </c>
      <c r="G407">
        <f t="shared" si="6"/>
        <v>1</v>
      </c>
    </row>
    <row r="408" spans="4:7" x14ac:dyDescent="0.25">
      <c r="D408" s="4" t="s">
        <v>650</v>
      </c>
      <c r="E408">
        <v>30020</v>
      </c>
      <c r="F408">
        <v>12</v>
      </c>
      <c r="G408">
        <f t="shared" si="6"/>
        <v>1</v>
      </c>
    </row>
    <row r="409" spans="4:7" x14ac:dyDescent="0.25">
      <c r="D409" s="4" t="s">
        <v>651</v>
      </c>
      <c r="E409">
        <v>30020</v>
      </c>
      <c r="F409">
        <v>13</v>
      </c>
      <c r="G409">
        <f t="shared" si="6"/>
        <v>1</v>
      </c>
    </row>
    <row r="410" spans="4:7" x14ac:dyDescent="0.25">
      <c r="D410" s="4" t="s">
        <v>652</v>
      </c>
      <c r="E410">
        <v>30020</v>
      </c>
      <c r="F410">
        <v>14</v>
      </c>
      <c r="G410">
        <f t="shared" si="6"/>
        <v>1</v>
      </c>
    </row>
    <row r="411" spans="4:7" x14ac:dyDescent="0.25">
      <c r="D411" s="4" t="s">
        <v>653</v>
      </c>
      <c r="E411">
        <v>30020</v>
      </c>
      <c r="F411">
        <v>15</v>
      </c>
      <c r="G411">
        <f t="shared" si="6"/>
        <v>1</v>
      </c>
    </row>
    <row r="412" spans="4:7" x14ac:dyDescent="0.25">
      <c r="D412" s="4" t="s">
        <v>654</v>
      </c>
      <c r="E412">
        <v>30020</v>
      </c>
      <c r="F412">
        <v>16</v>
      </c>
      <c r="G412">
        <f t="shared" si="6"/>
        <v>1</v>
      </c>
    </row>
    <row r="413" spans="4:7" x14ac:dyDescent="0.25">
      <c r="D413" s="4" t="s">
        <v>655</v>
      </c>
      <c r="E413">
        <v>30020</v>
      </c>
      <c r="F413">
        <v>17</v>
      </c>
      <c r="G413">
        <f t="shared" si="6"/>
        <v>1</v>
      </c>
    </row>
    <row r="414" spans="4:7" x14ac:dyDescent="0.25">
      <c r="D414" s="4" t="s">
        <v>656</v>
      </c>
      <c r="E414">
        <v>30021</v>
      </c>
      <c r="F414">
        <v>0</v>
      </c>
      <c r="G414">
        <f t="shared" si="6"/>
        <v>1</v>
      </c>
    </row>
    <row r="415" spans="4:7" x14ac:dyDescent="0.25">
      <c r="D415" s="4" t="s">
        <v>657</v>
      </c>
      <c r="E415">
        <v>30021</v>
      </c>
      <c r="F415">
        <v>200</v>
      </c>
      <c r="G415">
        <f t="shared" si="6"/>
        <v>1</v>
      </c>
    </row>
    <row r="416" spans="4:7" x14ac:dyDescent="0.25">
      <c r="D416" s="4" t="s">
        <v>658</v>
      </c>
      <c r="E416">
        <v>30021</v>
      </c>
      <c r="F416">
        <v>202</v>
      </c>
      <c r="G416">
        <f t="shared" si="6"/>
        <v>1</v>
      </c>
    </row>
    <row r="417" spans="4:7" x14ac:dyDescent="0.25">
      <c r="D417" s="4" t="s">
        <v>659</v>
      </c>
      <c r="E417">
        <v>30021</v>
      </c>
      <c r="F417">
        <v>300</v>
      </c>
      <c r="G417">
        <f t="shared" si="6"/>
        <v>1</v>
      </c>
    </row>
    <row r="418" spans="4:7" x14ac:dyDescent="0.25">
      <c r="D418" s="4" t="s">
        <v>660</v>
      </c>
      <c r="E418">
        <v>30021</v>
      </c>
      <c r="F418">
        <v>306</v>
      </c>
      <c r="G418">
        <f t="shared" si="6"/>
        <v>1</v>
      </c>
    </row>
    <row r="419" spans="4:7" x14ac:dyDescent="0.25">
      <c r="D419" s="4" t="s">
        <v>661</v>
      </c>
      <c r="E419">
        <v>30021</v>
      </c>
      <c r="F419">
        <v>310</v>
      </c>
      <c r="G419">
        <f t="shared" si="6"/>
        <v>1</v>
      </c>
    </row>
    <row r="420" spans="4:7" x14ac:dyDescent="0.25">
      <c r="D420" s="4" t="s">
        <v>662</v>
      </c>
      <c r="E420">
        <v>30021</v>
      </c>
      <c r="F420">
        <v>311</v>
      </c>
      <c r="G420">
        <f t="shared" si="6"/>
        <v>1</v>
      </c>
    </row>
    <row r="421" spans="4:7" x14ac:dyDescent="0.25">
      <c r="D421" s="4" t="s">
        <v>663</v>
      </c>
      <c r="E421">
        <v>30021</v>
      </c>
      <c r="F421">
        <v>800</v>
      </c>
      <c r="G421">
        <f t="shared" si="6"/>
        <v>1</v>
      </c>
    </row>
    <row r="422" spans="4:7" x14ac:dyDescent="0.25">
      <c r="D422" s="4" t="s">
        <v>664</v>
      </c>
      <c r="E422">
        <v>30021</v>
      </c>
      <c r="F422">
        <v>801</v>
      </c>
      <c r="G422">
        <f t="shared" si="6"/>
        <v>1</v>
      </c>
    </row>
    <row r="423" spans="4:7" x14ac:dyDescent="0.25">
      <c r="D423" s="4" t="s">
        <v>665</v>
      </c>
      <c r="E423">
        <v>30021</v>
      </c>
      <c r="F423">
        <v>803</v>
      </c>
      <c r="G423">
        <f t="shared" si="6"/>
        <v>1</v>
      </c>
    </row>
    <row r="424" spans="4:7" x14ac:dyDescent="0.25">
      <c r="D424" s="4" t="s">
        <v>666</v>
      </c>
      <c r="E424">
        <v>30021</v>
      </c>
      <c r="F424">
        <v>900</v>
      </c>
      <c r="G424">
        <f t="shared" si="6"/>
        <v>1</v>
      </c>
    </row>
    <row r="425" spans="4:7" x14ac:dyDescent="0.25">
      <c r="D425" s="4" t="s">
        <v>667</v>
      </c>
      <c r="E425">
        <v>30021</v>
      </c>
      <c r="F425">
        <v>901</v>
      </c>
      <c r="G425">
        <f t="shared" si="6"/>
        <v>1</v>
      </c>
    </row>
    <row r="426" spans="4:7" x14ac:dyDescent="0.25">
      <c r="D426" s="4" t="s">
        <v>668</v>
      </c>
      <c r="E426">
        <v>30021</v>
      </c>
      <c r="F426">
        <v>1000</v>
      </c>
      <c r="G426">
        <f t="shared" si="6"/>
        <v>1</v>
      </c>
    </row>
    <row r="427" spans="4:7" x14ac:dyDescent="0.25">
      <c r="D427" s="4" t="s">
        <v>669</v>
      </c>
      <c r="E427">
        <v>30021</v>
      </c>
      <c r="F427">
        <v>1002</v>
      </c>
      <c r="G427">
        <f t="shared" si="6"/>
        <v>1</v>
      </c>
    </row>
    <row r="428" spans="4:7" x14ac:dyDescent="0.25">
      <c r="D428" s="4" t="s">
        <v>670</v>
      </c>
      <c r="E428">
        <v>30021</v>
      </c>
      <c r="F428">
        <v>1003</v>
      </c>
      <c r="G428">
        <f t="shared" si="6"/>
        <v>1</v>
      </c>
    </row>
    <row r="429" spans="4:7" x14ac:dyDescent="0.25">
      <c r="D429" s="4" t="s">
        <v>671</v>
      </c>
      <c r="E429">
        <v>30021</v>
      </c>
      <c r="F429">
        <v>1004</v>
      </c>
      <c r="G429">
        <f t="shared" si="6"/>
        <v>1</v>
      </c>
    </row>
    <row r="430" spans="4:7" x14ac:dyDescent="0.25">
      <c r="D430" s="4" t="s">
        <v>672</v>
      </c>
      <c r="E430">
        <v>30021</v>
      </c>
      <c r="F430">
        <v>1005</v>
      </c>
      <c r="G430">
        <f t="shared" si="6"/>
        <v>1</v>
      </c>
    </row>
    <row r="431" spans="4:7" x14ac:dyDescent="0.25">
      <c r="D431" s="4" t="s">
        <v>673</v>
      </c>
      <c r="E431">
        <v>30021</v>
      </c>
      <c r="F431">
        <v>1006</v>
      </c>
      <c r="G431">
        <f t="shared" si="6"/>
        <v>1</v>
      </c>
    </row>
    <row r="432" spans="4:7" x14ac:dyDescent="0.25">
      <c r="D432" s="4" t="s">
        <v>162</v>
      </c>
      <c r="E432">
        <v>30022</v>
      </c>
      <c r="F432">
        <v>0</v>
      </c>
      <c r="G432">
        <f t="shared" si="6"/>
        <v>2</v>
      </c>
    </row>
    <row r="433" spans="4:7" x14ac:dyDescent="0.25">
      <c r="D433" s="4" t="s">
        <v>674</v>
      </c>
      <c r="E433">
        <v>30022</v>
      </c>
      <c r="F433">
        <v>1</v>
      </c>
      <c r="G433">
        <f t="shared" si="6"/>
        <v>1</v>
      </c>
    </row>
    <row r="434" spans="4:7" x14ac:dyDescent="0.25">
      <c r="D434" s="4" t="s">
        <v>675</v>
      </c>
      <c r="E434">
        <v>30022</v>
      </c>
      <c r="F434">
        <v>2</v>
      </c>
      <c r="G434">
        <f t="shared" si="6"/>
        <v>1</v>
      </c>
    </row>
    <row r="435" spans="4:7" x14ac:dyDescent="0.25">
      <c r="D435" s="4" t="s">
        <v>676</v>
      </c>
      <c r="E435">
        <v>30022</v>
      </c>
      <c r="F435">
        <v>3</v>
      </c>
      <c r="G435">
        <f t="shared" si="6"/>
        <v>1</v>
      </c>
    </row>
    <row r="436" spans="4:7" x14ac:dyDescent="0.25">
      <c r="D436" s="4" t="s">
        <v>677</v>
      </c>
      <c r="E436">
        <v>30022</v>
      </c>
      <c r="F436">
        <v>4</v>
      </c>
      <c r="G436">
        <f t="shared" si="6"/>
        <v>1</v>
      </c>
    </row>
    <row r="437" spans="4:7" x14ac:dyDescent="0.25">
      <c r="D437" s="4" t="s">
        <v>678</v>
      </c>
      <c r="E437">
        <v>30022</v>
      </c>
      <c r="F437">
        <v>5</v>
      </c>
      <c r="G437">
        <f t="shared" si="6"/>
        <v>1</v>
      </c>
    </row>
    <row r="438" spans="4:7" x14ac:dyDescent="0.25">
      <c r="D438" s="4" t="s">
        <v>679</v>
      </c>
      <c r="E438">
        <v>30022</v>
      </c>
      <c r="F438">
        <v>6</v>
      </c>
      <c r="G438">
        <f t="shared" si="6"/>
        <v>1</v>
      </c>
    </row>
    <row r="439" spans="4:7" x14ac:dyDescent="0.25">
      <c r="D439" s="4" t="s">
        <v>680</v>
      </c>
      <c r="E439">
        <v>30022</v>
      </c>
      <c r="F439">
        <v>7</v>
      </c>
      <c r="G439">
        <f t="shared" si="6"/>
        <v>1</v>
      </c>
    </row>
    <row r="440" spans="4:7" x14ac:dyDescent="0.25">
      <c r="D440" s="4" t="s">
        <v>162</v>
      </c>
      <c r="E440">
        <v>30022</v>
      </c>
      <c r="F440">
        <v>8</v>
      </c>
      <c r="G440">
        <f t="shared" si="6"/>
        <v>2</v>
      </c>
    </row>
    <row r="441" spans="4:7" x14ac:dyDescent="0.25">
      <c r="D441" s="4" t="s">
        <v>681</v>
      </c>
      <c r="E441">
        <v>30022</v>
      </c>
      <c r="F441">
        <v>9</v>
      </c>
      <c r="G441">
        <f t="shared" si="6"/>
        <v>1</v>
      </c>
    </row>
    <row r="442" spans="4:7" x14ac:dyDescent="0.25">
      <c r="D442" s="4" t="s">
        <v>682</v>
      </c>
      <c r="E442">
        <v>30022</v>
      </c>
      <c r="F442">
        <v>10</v>
      </c>
      <c r="G442">
        <f t="shared" si="6"/>
        <v>1</v>
      </c>
    </row>
    <row r="443" spans="4:7" x14ac:dyDescent="0.25">
      <c r="D443" s="4" t="s">
        <v>683</v>
      </c>
      <c r="E443">
        <v>30022</v>
      </c>
      <c r="F443">
        <v>11</v>
      </c>
      <c r="G443">
        <f t="shared" si="6"/>
        <v>1</v>
      </c>
    </row>
    <row r="444" spans="4:7" x14ac:dyDescent="0.25">
      <c r="D444" s="4" t="s">
        <v>684</v>
      </c>
      <c r="E444">
        <v>30022</v>
      </c>
      <c r="F444">
        <v>12</v>
      </c>
      <c r="G444">
        <f t="shared" si="6"/>
        <v>1</v>
      </c>
    </row>
    <row r="445" spans="4:7" x14ac:dyDescent="0.25">
      <c r="D445" s="4" t="s">
        <v>685</v>
      </c>
      <c r="E445">
        <v>30022</v>
      </c>
      <c r="F445">
        <v>13</v>
      </c>
      <c r="G445">
        <f t="shared" si="6"/>
        <v>1</v>
      </c>
    </row>
    <row r="446" spans="4:7" x14ac:dyDescent="0.25">
      <c r="D446" s="4" t="s">
        <v>686</v>
      </c>
      <c r="E446">
        <v>30022</v>
      </c>
      <c r="F446">
        <v>14</v>
      </c>
      <c r="G446">
        <f t="shared" si="6"/>
        <v>1</v>
      </c>
    </row>
    <row r="447" spans="4:7" x14ac:dyDescent="0.25">
      <c r="D447" s="4" t="s">
        <v>166</v>
      </c>
      <c r="E447">
        <v>30023</v>
      </c>
      <c r="F447">
        <v>0</v>
      </c>
      <c r="G447">
        <f t="shared" si="6"/>
        <v>2</v>
      </c>
    </row>
    <row r="448" spans="4:7" x14ac:dyDescent="0.25">
      <c r="D448" s="4" t="s">
        <v>687</v>
      </c>
      <c r="E448">
        <v>30023</v>
      </c>
      <c r="F448">
        <v>1</v>
      </c>
      <c r="G448">
        <f t="shared" si="6"/>
        <v>1</v>
      </c>
    </row>
    <row r="449" spans="4:7" x14ac:dyDescent="0.25">
      <c r="D449" s="4" t="s">
        <v>688</v>
      </c>
      <c r="E449">
        <v>30023</v>
      </c>
      <c r="F449">
        <v>2</v>
      </c>
      <c r="G449">
        <f t="shared" si="6"/>
        <v>1</v>
      </c>
    </row>
    <row r="450" spans="4:7" x14ac:dyDescent="0.25">
      <c r="D450" s="4" t="s">
        <v>689</v>
      </c>
      <c r="E450">
        <v>30023</v>
      </c>
      <c r="F450">
        <v>3</v>
      </c>
      <c r="G450">
        <f t="shared" si="6"/>
        <v>1</v>
      </c>
    </row>
    <row r="451" spans="4:7" x14ac:dyDescent="0.25">
      <c r="D451" s="4" t="s">
        <v>690</v>
      </c>
      <c r="E451">
        <v>30023</v>
      </c>
      <c r="F451">
        <v>4</v>
      </c>
      <c r="G451">
        <f t="shared" ref="G451:G514" si="7">COUNTIF($D$2:$D$1071,D451)</f>
        <v>1</v>
      </c>
    </row>
    <row r="452" spans="4:7" x14ac:dyDescent="0.25">
      <c r="D452" s="4" t="s">
        <v>691</v>
      </c>
      <c r="E452">
        <v>30023</v>
      </c>
      <c r="F452">
        <v>5</v>
      </c>
      <c r="G452">
        <f t="shared" si="7"/>
        <v>1</v>
      </c>
    </row>
    <row r="453" spans="4:7" x14ac:dyDescent="0.25">
      <c r="D453" s="4" t="s">
        <v>692</v>
      </c>
      <c r="E453">
        <v>30023</v>
      </c>
      <c r="F453">
        <v>6</v>
      </c>
      <c r="G453">
        <f t="shared" si="7"/>
        <v>1</v>
      </c>
    </row>
    <row r="454" spans="4:7" x14ac:dyDescent="0.25">
      <c r="D454" s="4" t="s">
        <v>166</v>
      </c>
      <c r="E454">
        <v>30023</v>
      </c>
      <c r="F454">
        <v>7</v>
      </c>
      <c r="G454">
        <f t="shared" si="7"/>
        <v>2</v>
      </c>
    </row>
    <row r="455" spans="4:7" x14ac:dyDescent="0.25">
      <c r="D455" s="4" t="s">
        <v>693</v>
      </c>
      <c r="E455">
        <v>30023</v>
      </c>
      <c r="F455">
        <v>8</v>
      </c>
      <c r="G455">
        <f t="shared" si="7"/>
        <v>1</v>
      </c>
    </row>
    <row r="456" spans="4:7" x14ac:dyDescent="0.25">
      <c r="D456" s="4" t="s">
        <v>694</v>
      </c>
      <c r="E456">
        <v>30023</v>
      </c>
      <c r="F456">
        <v>9</v>
      </c>
      <c r="G456">
        <f t="shared" si="7"/>
        <v>1</v>
      </c>
    </row>
    <row r="457" spans="4:7" x14ac:dyDescent="0.25">
      <c r="D457" s="4" t="s">
        <v>695</v>
      </c>
      <c r="E457">
        <v>30023</v>
      </c>
      <c r="F457">
        <v>10</v>
      </c>
      <c r="G457">
        <f t="shared" si="7"/>
        <v>1</v>
      </c>
    </row>
    <row r="458" spans="4:7" x14ac:dyDescent="0.25">
      <c r="D458" s="4" t="s">
        <v>696</v>
      </c>
      <c r="E458">
        <v>30023</v>
      </c>
      <c r="F458">
        <v>11</v>
      </c>
      <c r="G458">
        <f t="shared" si="7"/>
        <v>1</v>
      </c>
    </row>
    <row r="459" spans="4:7" x14ac:dyDescent="0.25">
      <c r="D459" s="4" t="s">
        <v>170</v>
      </c>
      <c r="E459">
        <v>30024</v>
      </c>
      <c r="F459">
        <v>0</v>
      </c>
      <c r="G459">
        <f t="shared" si="7"/>
        <v>2</v>
      </c>
    </row>
    <row r="460" spans="4:7" x14ac:dyDescent="0.25">
      <c r="D460" s="4" t="s">
        <v>697</v>
      </c>
      <c r="E460">
        <v>30024</v>
      </c>
      <c r="F460">
        <v>1</v>
      </c>
      <c r="G460">
        <f t="shared" si="7"/>
        <v>1</v>
      </c>
    </row>
    <row r="461" spans="4:7" x14ac:dyDescent="0.25">
      <c r="D461" s="4" t="s">
        <v>698</v>
      </c>
      <c r="E461">
        <v>30024</v>
      </c>
      <c r="F461">
        <v>2</v>
      </c>
      <c r="G461">
        <f t="shared" si="7"/>
        <v>1</v>
      </c>
    </row>
    <row r="462" spans="4:7" x14ac:dyDescent="0.25">
      <c r="D462" s="4" t="s">
        <v>699</v>
      </c>
      <c r="E462">
        <v>30024</v>
      </c>
      <c r="F462">
        <v>3</v>
      </c>
      <c r="G462">
        <f t="shared" si="7"/>
        <v>1</v>
      </c>
    </row>
    <row r="463" spans="4:7" x14ac:dyDescent="0.25">
      <c r="D463" s="4" t="s">
        <v>170</v>
      </c>
      <c r="E463">
        <v>30024</v>
      </c>
      <c r="F463">
        <v>4</v>
      </c>
      <c r="G463">
        <f t="shared" si="7"/>
        <v>2</v>
      </c>
    </row>
    <row r="464" spans="4:7" x14ac:dyDescent="0.25">
      <c r="D464" s="4" t="s">
        <v>700</v>
      </c>
      <c r="E464">
        <v>30024</v>
      </c>
      <c r="F464">
        <v>5</v>
      </c>
      <c r="G464">
        <f t="shared" si="7"/>
        <v>1</v>
      </c>
    </row>
    <row r="465" spans="4:7" x14ac:dyDescent="0.25">
      <c r="D465" s="4" t="s">
        <v>701</v>
      </c>
      <c r="E465">
        <v>30024</v>
      </c>
      <c r="F465">
        <v>6</v>
      </c>
      <c r="G465">
        <f t="shared" si="7"/>
        <v>1</v>
      </c>
    </row>
    <row r="466" spans="4:7" x14ac:dyDescent="0.25">
      <c r="D466" s="4" t="s">
        <v>702</v>
      </c>
      <c r="E466">
        <v>30024</v>
      </c>
      <c r="F466">
        <v>100</v>
      </c>
      <c r="G466">
        <f t="shared" si="7"/>
        <v>1</v>
      </c>
    </row>
    <row r="467" spans="4:7" x14ac:dyDescent="0.25">
      <c r="D467" s="4" t="s">
        <v>703</v>
      </c>
      <c r="E467">
        <v>30024</v>
      </c>
      <c r="F467">
        <v>101</v>
      </c>
      <c r="G467">
        <f t="shared" si="7"/>
        <v>1</v>
      </c>
    </row>
    <row r="468" spans="4:7" x14ac:dyDescent="0.25">
      <c r="D468" s="4" t="s">
        <v>704</v>
      </c>
      <c r="E468">
        <v>30024</v>
      </c>
      <c r="F468">
        <v>102</v>
      </c>
      <c r="G468">
        <f t="shared" si="7"/>
        <v>1</v>
      </c>
    </row>
    <row r="469" spans="4:7" x14ac:dyDescent="0.25">
      <c r="D469" s="4" t="s">
        <v>705</v>
      </c>
      <c r="E469">
        <v>30024</v>
      </c>
      <c r="F469">
        <v>103</v>
      </c>
      <c r="G469">
        <f t="shared" si="7"/>
        <v>1</v>
      </c>
    </row>
    <row r="470" spans="4:7" x14ac:dyDescent="0.25">
      <c r="D470" s="4" t="s">
        <v>706</v>
      </c>
      <c r="E470">
        <v>30024</v>
      </c>
      <c r="F470">
        <v>104</v>
      </c>
      <c r="G470">
        <f t="shared" si="7"/>
        <v>1</v>
      </c>
    </row>
    <row r="471" spans="4:7" x14ac:dyDescent="0.25">
      <c r="D471" s="4" t="s">
        <v>707</v>
      </c>
      <c r="E471">
        <v>30024</v>
      </c>
      <c r="F471">
        <v>200</v>
      </c>
      <c r="G471">
        <f t="shared" si="7"/>
        <v>1</v>
      </c>
    </row>
    <row r="472" spans="4:7" x14ac:dyDescent="0.25">
      <c r="D472" s="4" t="s">
        <v>708</v>
      </c>
      <c r="E472">
        <v>30024</v>
      </c>
      <c r="F472">
        <v>202</v>
      </c>
      <c r="G472">
        <f t="shared" si="7"/>
        <v>1</v>
      </c>
    </row>
    <row r="473" spans="4:7" x14ac:dyDescent="0.25">
      <c r="D473" s="4" t="s">
        <v>709</v>
      </c>
      <c r="E473">
        <v>30024</v>
      </c>
      <c r="F473">
        <v>203</v>
      </c>
      <c r="G473">
        <f t="shared" si="7"/>
        <v>1</v>
      </c>
    </row>
    <row r="474" spans="4:7" x14ac:dyDescent="0.25">
      <c r="D474" s="4" t="s">
        <v>710</v>
      </c>
      <c r="E474">
        <v>30024</v>
      </c>
      <c r="F474">
        <v>204</v>
      </c>
      <c r="G474">
        <f t="shared" si="7"/>
        <v>1</v>
      </c>
    </row>
    <row r="475" spans="4:7" x14ac:dyDescent="0.25">
      <c r="D475" s="4" t="s">
        <v>711</v>
      </c>
      <c r="E475">
        <v>30024</v>
      </c>
      <c r="F475">
        <v>205</v>
      </c>
      <c r="G475">
        <f t="shared" si="7"/>
        <v>1</v>
      </c>
    </row>
    <row r="476" spans="4:7" x14ac:dyDescent="0.25">
      <c r="D476" s="4" t="s">
        <v>712</v>
      </c>
      <c r="E476">
        <v>30024</v>
      </c>
      <c r="F476">
        <v>206</v>
      </c>
      <c r="G476">
        <f t="shared" si="7"/>
        <v>1</v>
      </c>
    </row>
    <row r="477" spans="4:7" x14ac:dyDescent="0.25">
      <c r="D477" s="4" t="s">
        <v>713</v>
      </c>
      <c r="E477">
        <v>30024</v>
      </c>
      <c r="F477">
        <v>207</v>
      </c>
      <c r="G477">
        <f t="shared" si="7"/>
        <v>1</v>
      </c>
    </row>
    <row r="478" spans="4:7" x14ac:dyDescent="0.25">
      <c r="D478" s="4" t="s">
        <v>714</v>
      </c>
      <c r="E478">
        <v>30024</v>
      </c>
      <c r="F478">
        <v>208</v>
      </c>
      <c r="G478">
        <f t="shared" si="7"/>
        <v>1</v>
      </c>
    </row>
    <row r="479" spans="4:7" x14ac:dyDescent="0.25">
      <c r="D479" s="4" t="s">
        <v>715</v>
      </c>
      <c r="E479">
        <v>30024</v>
      </c>
      <c r="F479">
        <v>209</v>
      </c>
      <c r="G479">
        <f t="shared" si="7"/>
        <v>1</v>
      </c>
    </row>
    <row r="480" spans="4:7" x14ac:dyDescent="0.25">
      <c r="D480" s="4" t="s">
        <v>716</v>
      </c>
      <c r="E480">
        <v>30024</v>
      </c>
      <c r="F480">
        <v>300</v>
      </c>
      <c r="G480">
        <f t="shared" si="7"/>
        <v>1</v>
      </c>
    </row>
    <row r="481" spans="4:7" x14ac:dyDescent="0.25">
      <c r="D481" s="4" t="s">
        <v>717</v>
      </c>
      <c r="E481">
        <v>30024</v>
      </c>
      <c r="F481">
        <v>304</v>
      </c>
      <c r="G481">
        <f t="shared" si="7"/>
        <v>1</v>
      </c>
    </row>
    <row r="482" spans="4:7" x14ac:dyDescent="0.25">
      <c r="D482" s="4" t="s">
        <v>718</v>
      </c>
      <c r="E482">
        <v>30024</v>
      </c>
      <c r="F482">
        <v>400</v>
      </c>
      <c r="G482">
        <f t="shared" si="7"/>
        <v>1</v>
      </c>
    </row>
    <row r="483" spans="4:7" x14ac:dyDescent="0.25">
      <c r="D483" s="4" t="s">
        <v>719</v>
      </c>
      <c r="E483">
        <v>30024</v>
      </c>
      <c r="F483">
        <v>401</v>
      </c>
      <c r="G483">
        <f t="shared" si="7"/>
        <v>1</v>
      </c>
    </row>
    <row r="484" spans="4:7" x14ac:dyDescent="0.25">
      <c r="D484" s="4" t="s">
        <v>720</v>
      </c>
      <c r="E484">
        <v>30024</v>
      </c>
      <c r="F484">
        <v>404</v>
      </c>
      <c r="G484">
        <f t="shared" si="7"/>
        <v>1</v>
      </c>
    </row>
    <row r="485" spans="4:7" x14ac:dyDescent="0.25">
      <c r="D485" s="4" t="s">
        <v>721</v>
      </c>
      <c r="E485">
        <v>30024</v>
      </c>
      <c r="F485">
        <v>405</v>
      </c>
      <c r="G485">
        <f t="shared" si="7"/>
        <v>1</v>
      </c>
    </row>
    <row r="486" spans="4:7" x14ac:dyDescent="0.25">
      <c r="D486" s="4" t="s">
        <v>722</v>
      </c>
      <c r="E486">
        <v>30024</v>
      </c>
      <c r="F486">
        <v>500</v>
      </c>
      <c r="G486">
        <f t="shared" si="7"/>
        <v>1</v>
      </c>
    </row>
    <row r="487" spans="4:7" x14ac:dyDescent="0.25">
      <c r="D487" s="4" t="s">
        <v>723</v>
      </c>
      <c r="E487">
        <v>30024</v>
      </c>
      <c r="F487">
        <v>503</v>
      </c>
      <c r="G487">
        <f t="shared" si="7"/>
        <v>1</v>
      </c>
    </row>
    <row r="488" spans="4:7" x14ac:dyDescent="0.25">
      <c r="D488" s="4" t="s">
        <v>724</v>
      </c>
      <c r="E488">
        <v>30024</v>
      </c>
      <c r="F488">
        <v>505</v>
      </c>
      <c r="G488">
        <f t="shared" si="7"/>
        <v>1</v>
      </c>
    </row>
    <row r="489" spans="4:7" x14ac:dyDescent="0.25">
      <c r="D489" s="4" t="s">
        <v>725</v>
      </c>
      <c r="E489">
        <v>30024</v>
      </c>
      <c r="F489">
        <v>506</v>
      </c>
      <c r="G489">
        <f t="shared" si="7"/>
        <v>1</v>
      </c>
    </row>
    <row r="490" spans="4:7" x14ac:dyDescent="0.25">
      <c r="D490" s="4" t="s">
        <v>726</v>
      </c>
      <c r="E490">
        <v>30024</v>
      </c>
      <c r="F490">
        <v>507</v>
      </c>
      <c r="G490">
        <f t="shared" si="7"/>
        <v>1</v>
      </c>
    </row>
    <row r="491" spans="4:7" x14ac:dyDescent="0.25">
      <c r="D491" s="4" t="s">
        <v>727</v>
      </c>
      <c r="E491">
        <v>30024</v>
      </c>
      <c r="F491">
        <v>508</v>
      </c>
      <c r="G491">
        <f t="shared" si="7"/>
        <v>1</v>
      </c>
    </row>
    <row r="492" spans="4:7" x14ac:dyDescent="0.25">
      <c r="D492" s="4" t="s">
        <v>728</v>
      </c>
      <c r="E492">
        <v>30024</v>
      </c>
      <c r="F492">
        <v>509</v>
      </c>
      <c r="G492">
        <f t="shared" si="7"/>
        <v>1</v>
      </c>
    </row>
    <row r="493" spans="4:7" x14ac:dyDescent="0.25">
      <c r="D493" s="4" t="s">
        <v>729</v>
      </c>
      <c r="E493">
        <v>30024</v>
      </c>
      <c r="F493">
        <v>600</v>
      </c>
      <c r="G493">
        <f t="shared" si="7"/>
        <v>1</v>
      </c>
    </row>
    <row r="494" spans="4:7" x14ac:dyDescent="0.25">
      <c r="D494" s="4" t="s">
        <v>730</v>
      </c>
      <c r="E494">
        <v>30024</v>
      </c>
      <c r="F494">
        <v>601</v>
      </c>
      <c r="G494">
        <f t="shared" si="7"/>
        <v>1</v>
      </c>
    </row>
    <row r="495" spans="4:7" x14ac:dyDescent="0.25">
      <c r="D495" s="4" t="s">
        <v>731</v>
      </c>
      <c r="E495">
        <v>30024</v>
      </c>
      <c r="F495">
        <v>700</v>
      </c>
      <c r="G495">
        <f t="shared" si="7"/>
        <v>1</v>
      </c>
    </row>
    <row r="496" spans="4:7" x14ac:dyDescent="0.25">
      <c r="D496" s="4" t="s">
        <v>732</v>
      </c>
      <c r="E496">
        <v>30024</v>
      </c>
      <c r="F496">
        <v>701</v>
      </c>
      <c r="G496">
        <f t="shared" si="7"/>
        <v>1</v>
      </c>
    </row>
    <row r="497" spans="4:7" x14ac:dyDescent="0.25">
      <c r="D497" s="4" t="s">
        <v>733</v>
      </c>
      <c r="E497">
        <v>30024</v>
      </c>
      <c r="F497">
        <v>702</v>
      </c>
      <c r="G497">
        <f t="shared" si="7"/>
        <v>1</v>
      </c>
    </row>
    <row r="498" spans="4:7" x14ac:dyDescent="0.25">
      <c r="D498" s="4" t="s">
        <v>734</v>
      </c>
      <c r="E498">
        <v>30024</v>
      </c>
      <c r="F498">
        <v>703</v>
      </c>
      <c r="G498">
        <f t="shared" si="7"/>
        <v>1</v>
      </c>
    </row>
    <row r="499" spans="4:7" x14ac:dyDescent="0.25">
      <c r="D499" s="4" t="s">
        <v>735</v>
      </c>
      <c r="E499">
        <v>30024</v>
      </c>
      <c r="F499">
        <v>704</v>
      </c>
      <c r="G499">
        <f t="shared" si="7"/>
        <v>1</v>
      </c>
    </row>
    <row r="500" spans="4:7" x14ac:dyDescent="0.25">
      <c r="D500" s="4" t="s">
        <v>736</v>
      </c>
      <c r="E500">
        <v>30024</v>
      </c>
      <c r="F500">
        <v>800</v>
      </c>
      <c r="G500">
        <f t="shared" si="7"/>
        <v>1</v>
      </c>
    </row>
    <row r="501" spans="4:7" x14ac:dyDescent="0.25">
      <c r="D501" s="4" t="s">
        <v>737</v>
      </c>
      <c r="E501">
        <v>30024</v>
      </c>
      <c r="F501">
        <v>803</v>
      </c>
      <c r="G501">
        <f t="shared" si="7"/>
        <v>1</v>
      </c>
    </row>
    <row r="502" spans="4:7" x14ac:dyDescent="0.25">
      <c r="D502" s="4" t="s">
        <v>738</v>
      </c>
      <c r="E502">
        <v>30024</v>
      </c>
      <c r="F502">
        <v>805</v>
      </c>
      <c r="G502">
        <f t="shared" si="7"/>
        <v>1</v>
      </c>
    </row>
    <row r="503" spans="4:7" x14ac:dyDescent="0.25">
      <c r="D503" s="4" t="s">
        <v>739</v>
      </c>
      <c r="E503">
        <v>30024</v>
      </c>
      <c r="F503">
        <v>1000</v>
      </c>
      <c r="G503">
        <f t="shared" si="7"/>
        <v>1</v>
      </c>
    </row>
    <row r="504" spans="4:7" x14ac:dyDescent="0.25">
      <c r="D504" s="4" t="s">
        <v>740</v>
      </c>
      <c r="E504">
        <v>30024</v>
      </c>
      <c r="F504">
        <v>1001</v>
      </c>
      <c r="G504">
        <f t="shared" si="7"/>
        <v>1</v>
      </c>
    </row>
    <row r="505" spans="4:7" x14ac:dyDescent="0.25">
      <c r="D505" s="4" t="s">
        <v>741</v>
      </c>
      <c r="E505">
        <v>30024</v>
      </c>
      <c r="F505">
        <v>1002</v>
      </c>
      <c r="G505">
        <f t="shared" si="7"/>
        <v>1</v>
      </c>
    </row>
    <row r="506" spans="4:7" x14ac:dyDescent="0.25">
      <c r="D506" s="4" t="s">
        <v>742</v>
      </c>
      <c r="E506">
        <v>30024</v>
      </c>
      <c r="F506">
        <v>1003</v>
      </c>
      <c r="G506">
        <f t="shared" si="7"/>
        <v>1</v>
      </c>
    </row>
    <row r="507" spans="4:7" x14ac:dyDescent="0.25">
      <c r="D507" s="4" t="s">
        <v>743</v>
      </c>
      <c r="E507">
        <v>30024</v>
      </c>
      <c r="F507">
        <v>1004</v>
      </c>
      <c r="G507">
        <f t="shared" si="7"/>
        <v>1</v>
      </c>
    </row>
    <row r="508" spans="4:7" x14ac:dyDescent="0.25">
      <c r="D508" s="4" t="s">
        <v>744</v>
      </c>
      <c r="E508">
        <v>30024</v>
      </c>
      <c r="F508">
        <v>1005</v>
      </c>
      <c r="G508">
        <f t="shared" si="7"/>
        <v>1</v>
      </c>
    </row>
    <row r="509" spans="4:7" x14ac:dyDescent="0.25">
      <c r="D509" s="4" t="s">
        <v>745</v>
      </c>
      <c r="E509">
        <v>30024</v>
      </c>
      <c r="F509">
        <v>1006</v>
      </c>
      <c r="G509">
        <f t="shared" si="7"/>
        <v>1</v>
      </c>
    </row>
    <row r="510" spans="4:7" x14ac:dyDescent="0.25">
      <c r="D510" s="4" t="s">
        <v>746</v>
      </c>
      <c r="E510">
        <v>30024</v>
      </c>
      <c r="F510">
        <v>1007</v>
      </c>
      <c r="G510">
        <f t="shared" si="7"/>
        <v>1</v>
      </c>
    </row>
    <row r="511" spans="4:7" x14ac:dyDescent="0.25">
      <c r="D511" s="4" t="s">
        <v>747</v>
      </c>
      <c r="E511">
        <v>30024</v>
      </c>
      <c r="F511">
        <v>1100</v>
      </c>
      <c r="G511">
        <f t="shared" si="7"/>
        <v>1</v>
      </c>
    </row>
    <row r="512" spans="4:7" x14ac:dyDescent="0.25">
      <c r="D512" s="4" t="s">
        <v>748</v>
      </c>
      <c r="E512">
        <v>30024</v>
      </c>
      <c r="F512">
        <v>1103</v>
      </c>
      <c r="G512">
        <f t="shared" si="7"/>
        <v>1</v>
      </c>
    </row>
    <row r="513" spans="4:7" x14ac:dyDescent="0.25">
      <c r="D513" s="4" t="s">
        <v>749</v>
      </c>
      <c r="E513">
        <v>30024</v>
      </c>
      <c r="F513">
        <v>1104</v>
      </c>
      <c r="G513">
        <f t="shared" si="7"/>
        <v>1</v>
      </c>
    </row>
    <row r="514" spans="4:7" x14ac:dyDescent="0.25">
      <c r="D514" s="4" t="s">
        <v>750</v>
      </c>
      <c r="E514">
        <v>30024</v>
      </c>
      <c r="F514">
        <v>1105</v>
      </c>
      <c r="G514">
        <f t="shared" si="7"/>
        <v>1</v>
      </c>
    </row>
    <row r="515" spans="4:7" x14ac:dyDescent="0.25">
      <c r="D515" s="4" t="s">
        <v>751</v>
      </c>
      <c r="E515">
        <v>30024</v>
      </c>
      <c r="F515">
        <v>1200</v>
      </c>
      <c r="G515">
        <f t="shared" ref="G515:G578" si="8">COUNTIF($D$2:$D$1071,D515)</f>
        <v>1</v>
      </c>
    </row>
    <row r="516" spans="4:7" x14ac:dyDescent="0.25">
      <c r="D516" s="4" t="s">
        <v>752</v>
      </c>
      <c r="E516">
        <v>30024</v>
      </c>
      <c r="F516">
        <v>1201</v>
      </c>
      <c r="G516">
        <f t="shared" si="8"/>
        <v>1</v>
      </c>
    </row>
    <row r="517" spans="4:7" x14ac:dyDescent="0.25">
      <c r="D517" s="4" t="s">
        <v>753</v>
      </c>
      <c r="E517">
        <v>30024</v>
      </c>
      <c r="F517">
        <v>1202</v>
      </c>
      <c r="G517">
        <f t="shared" si="8"/>
        <v>1</v>
      </c>
    </row>
    <row r="518" spans="4:7" x14ac:dyDescent="0.25">
      <c r="D518" s="4" t="s">
        <v>754</v>
      </c>
      <c r="E518">
        <v>30024</v>
      </c>
      <c r="F518">
        <v>1300</v>
      </c>
      <c r="G518">
        <f t="shared" si="8"/>
        <v>1</v>
      </c>
    </row>
    <row r="519" spans="4:7" x14ac:dyDescent="0.25">
      <c r="D519" s="4" t="s">
        <v>755</v>
      </c>
      <c r="E519">
        <v>30024</v>
      </c>
      <c r="F519">
        <v>1301</v>
      </c>
      <c r="G519">
        <f t="shared" si="8"/>
        <v>1</v>
      </c>
    </row>
    <row r="520" spans="4:7" x14ac:dyDescent="0.25">
      <c r="D520" s="4" t="s">
        <v>756</v>
      </c>
      <c r="E520">
        <v>30024</v>
      </c>
      <c r="F520">
        <v>1303</v>
      </c>
      <c r="G520">
        <f t="shared" si="8"/>
        <v>1</v>
      </c>
    </row>
    <row r="521" spans="4:7" x14ac:dyDescent="0.25">
      <c r="D521" s="4" t="s">
        <v>757</v>
      </c>
      <c r="E521">
        <v>30024</v>
      </c>
      <c r="F521">
        <v>1304</v>
      </c>
      <c r="G521">
        <f t="shared" si="8"/>
        <v>1</v>
      </c>
    </row>
    <row r="522" spans="4:7" x14ac:dyDescent="0.25">
      <c r="D522" s="4" t="s">
        <v>758</v>
      </c>
      <c r="E522">
        <v>30024</v>
      </c>
      <c r="F522">
        <v>1305</v>
      </c>
      <c r="G522">
        <f t="shared" si="8"/>
        <v>1</v>
      </c>
    </row>
    <row r="523" spans="4:7" x14ac:dyDescent="0.25">
      <c r="D523" s="4" t="s">
        <v>759</v>
      </c>
      <c r="E523">
        <v>30024</v>
      </c>
      <c r="F523">
        <v>1308</v>
      </c>
      <c r="G523">
        <f t="shared" si="8"/>
        <v>1</v>
      </c>
    </row>
    <row r="524" spans="4:7" x14ac:dyDescent="0.25">
      <c r="D524" s="4" t="s">
        <v>760</v>
      </c>
      <c r="E524">
        <v>30024</v>
      </c>
      <c r="F524">
        <v>1310</v>
      </c>
      <c r="G524">
        <f t="shared" si="8"/>
        <v>1</v>
      </c>
    </row>
    <row r="525" spans="4:7" x14ac:dyDescent="0.25">
      <c r="D525" s="4" t="s">
        <v>761</v>
      </c>
      <c r="E525">
        <v>30024</v>
      </c>
      <c r="F525">
        <v>1311</v>
      </c>
      <c r="G525">
        <f t="shared" si="8"/>
        <v>1</v>
      </c>
    </row>
    <row r="526" spans="4:7" x14ac:dyDescent="0.25">
      <c r="D526" s="4" t="s">
        <v>762</v>
      </c>
      <c r="E526">
        <v>30024</v>
      </c>
      <c r="F526">
        <v>1312</v>
      </c>
      <c r="G526">
        <f t="shared" si="8"/>
        <v>1</v>
      </c>
    </row>
    <row r="527" spans="4:7" x14ac:dyDescent="0.25">
      <c r="D527" s="4" t="s">
        <v>763</v>
      </c>
      <c r="E527">
        <v>30024</v>
      </c>
      <c r="F527">
        <v>1400</v>
      </c>
      <c r="G527">
        <f t="shared" si="8"/>
        <v>1</v>
      </c>
    </row>
    <row r="528" spans="4:7" x14ac:dyDescent="0.25">
      <c r="D528" s="4" t="s">
        <v>764</v>
      </c>
      <c r="E528">
        <v>30024</v>
      </c>
      <c r="F528">
        <v>1401</v>
      </c>
      <c r="G528">
        <f t="shared" si="8"/>
        <v>1</v>
      </c>
    </row>
    <row r="529" spans="4:7" x14ac:dyDescent="0.25">
      <c r="D529" s="4" t="s">
        <v>765</v>
      </c>
      <c r="E529">
        <v>30024</v>
      </c>
      <c r="F529">
        <v>1402</v>
      </c>
      <c r="G529">
        <f t="shared" si="8"/>
        <v>1</v>
      </c>
    </row>
    <row r="530" spans="4:7" x14ac:dyDescent="0.25">
      <c r="D530" s="4" t="s">
        <v>766</v>
      </c>
      <c r="E530">
        <v>30024</v>
      </c>
      <c r="F530">
        <v>1403</v>
      </c>
      <c r="G530">
        <f t="shared" si="8"/>
        <v>1</v>
      </c>
    </row>
    <row r="531" spans="4:7" x14ac:dyDescent="0.25">
      <c r="D531" s="4" t="s">
        <v>767</v>
      </c>
      <c r="E531">
        <v>30024</v>
      </c>
      <c r="F531">
        <v>1500</v>
      </c>
      <c r="G531">
        <f t="shared" si="8"/>
        <v>1</v>
      </c>
    </row>
    <row r="532" spans="4:7" x14ac:dyDescent="0.25">
      <c r="D532" s="4" t="s">
        <v>768</v>
      </c>
      <c r="E532">
        <v>30024</v>
      </c>
      <c r="F532">
        <v>1501</v>
      </c>
      <c r="G532">
        <f t="shared" si="8"/>
        <v>1</v>
      </c>
    </row>
    <row r="533" spans="4:7" x14ac:dyDescent="0.25">
      <c r="D533" s="4" t="s">
        <v>769</v>
      </c>
      <c r="E533">
        <v>30024</v>
      </c>
      <c r="F533">
        <v>1503</v>
      </c>
      <c r="G533">
        <f t="shared" si="8"/>
        <v>1</v>
      </c>
    </row>
    <row r="534" spans="4:7" x14ac:dyDescent="0.25">
      <c r="D534" s="4" t="s">
        <v>770</v>
      </c>
      <c r="E534">
        <v>30024</v>
      </c>
      <c r="F534">
        <v>1600</v>
      </c>
      <c r="G534">
        <f t="shared" si="8"/>
        <v>1</v>
      </c>
    </row>
    <row r="535" spans="4:7" x14ac:dyDescent="0.25">
      <c r="D535" s="4" t="s">
        <v>771</v>
      </c>
      <c r="E535">
        <v>30024</v>
      </c>
      <c r="F535">
        <v>1601</v>
      </c>
      <c r="G535">
        <f t="shared" si="8"/>
        <v>1</v>
      </c>
    </row>
    <row r="536" spans="4:7" x14ac:dyDescent="0.25">
      <c r="D536" s="4" t="s">
        <v>772</v>
      </c>
      <c r="E536">
        <v>30024</v>
      </c>
      <c r="F536">
        <v>1602</v>
      </c>
      <c r="G536">
        <f t="shared" si="8"/>
        <v>1</v>
      </c>
    </row>
    <row r="537" spans="4:7" x14ac:dyDescent="0.25">
      <c r="D537" s="4" t="s">
        <v>773</v>
      </c>
      <c r="E537">
        <v>30024</v>
      </c>
      <c r="F537">
        <v>1603</v>
      </c>
      <c r="G537">
        <f t="shared" si="8"/>
        <v>1</v>
      </c>
    </row>
    <row r="538" spans="4:7" x14ac:dyDescent="0.25">
      <c r="D538" s="4" t="s">
        <v>774</v>
      </c>
      <c r="E538">
        <v>30024</v>
      </c>
      <c r="F538">
        <v>1604</v>
      </c>
      <c r="G538">
        <f t="shared" si="8"/>
        <v>1</v>
      </c>
    </row>
    <row r="539" spans="4:7" x14ac:dyDescent="0.25">
      <c r="D539" s="4" t="s">
        <v>775</v>
      </c>
      <c r="E539">
        <v>30024</v>
      </c>
      <c r="F539">
        <v>1606</v>
      </c>
      <c r="G539">
        <f t="shared" si="8"/>
        <v>1</v>
      </c>
    </row>
    <row r="540" spans="4:7" x14ac:dyDescent="0.25">
      <c r="D540" s="4" t="s">
        <v>776</v>
      </c>
      <c r="E540">
        <v>30024</v>
      </c>
      <c r="F540">
        <v>1607</v>
      </c>
      <c r="G540">
        <f t="shared" si="8"/>
        <v>1</v>
      </c>
    </row>
    <row r="541" spans="4:7" x14ac:dyDescent="0.25">
      <c r="D541" s="4" t="s">
        <v>777</v>
      </c>
      <c r="E541">
        <v>30024</v>
      </c>
      <c r="F541">
        <v>1700</v>
      </c>
      <c r="G541">
        <f t="shared" si="8"/>
        <v>1</v>
      </c>
    </row>
    <row r="542" spans="4:7" x14ac:dyDescent="0.25">
      <c r="D542" s="4" t="s">
        <v>778</v>
      </c>
      <c r="E542">
        <v>30024</v>
      </c>
      <c r="F542">
        <v>1702</v>
      </c>
      <c r="G542">
        <f t="shared" si="8"/>
        <v>1</v>
      </c>
    </row>
    <row r="543" spans="4:7" x14ac:dyDescent="0.25">
      <c r="D543" s="4" t="s">
        <v>779</v>
      </c>
      <c r="E543">
        <v>30024</v>
      </c>
      <c r="F543">
        <v>1703</v>
      </c>
      <c r="G543">
        <f t="shared" si="8"/>
        <v>1</v>
      </c>
    </row>
    <row r="544" spans="4:7" x14ac:dyDescent="0.25">
      <c r="D544" s="4" t="s">
        <v>780</v>
      </c>
      <c r="E544">
        <v>30024</v>
      </c>
      <c r="F544">
        <v>1704</v>
      </c>
      <c r="G544">
        <f t="shared" si="8"/>
        <v>1</v>
      </c>
    </row>
    <row r="545" spans="4:7" x14ac:dyDescent="0.25">
      <c r="D545" s="4" t="s">
        <v>781</v>
      </c>
      <c r="E545">
        <v>30024</v>
      </c>
      <c r="F545">
        <v>1705</v>
      </c>
      <c r="G545">
        <f t="shared" si="8"/>
        <v>1</v>
      </c>
    </row>
    <row r="546" spans="4:7" x14ac:dyDescent="0.25">
      <c r="D546" s="4" t="s">
        <v>782</v>
      </c>
      <c r="E546">
        <v>30024</v>
      </c>
      <c r="F546">
        <v>1800</v>
      </c>
      <c r="G546">
        <f t="shared" si="8"/>
        <v>1</v>
      </c>
    </row>
    <row r="547" spans="4:7" x14ac:dyDescent="0.25">
      <c r="D547" s="4" t="s">
        <v>783</v>
      </c>
      <c r="E547">
        <v>30024</v>
      </c>
      <c r="F547">
        <v>1801</v>
      </c>
      <c r="G547">
        <f t="shared" si="8"/>
        <v>1</v>
      </c>
    </row>
    <row r="548" spans="4:7" x14ac:dyDescent="0.25">
      <c r="D548" s="4" t="s">
        <v>784</v>
      </c>
      <c r="E548">
        <v>30024</v>
      </c>
      <c r="F548">
        <v>1802</v>
      </c>
      <c r="G548">
        <f t="shared" si="8"/>
        <v>1</v>
      </c>
    </row>
    <row r="549" spans="4:7" x14ac:dyDescent="0.25">
      <c r="D549" s="4" t="s">
        <v>785</v>
      </c>
      <c r="E549">
        <v>30024</v>
      </c>
      <c r="F549">
        <v>1803</v>
      </c>
      <c r="G549">
        <f t="shared" si="8"/>
        <v>1</v>
      </c>
    </row>
    <row r="550" spans="4:7" x14ac:dyDescent="0.25">
      <c r="D550" s="4" t="s">
        <v>786</v>
      </c>
      <c r="E550">
        <v>30024</v>
      </c>
      <c r="F550">
        <v>1804</v>
      </c>
      <c r="G550">
        <f t="shared" si="8"/>
        <v>1</v>
      </c>
    </row>
    <row r="551" spans="4:7" x14ac:dyDescent="0.25">
      <c r="D551" s="4" t="s">
        <v>787</v>
      </c>
      <c r="E551">
        <v>30024</v>
      </c>
      <c r="F551">
        <v>2000</v>
      </c>
      <c r="G551">
        <f t="shared" si="8"/>
        <v>1</v>
      </c>
    </row>
    <row r="552" spans="4:7" x14ac:dyDescent="0.25">
      <c r="D552" s="4" t="s">
        <v>788</v>
      </c>
      <c r="E552">
        <v>30024</v>
      </c>
      <c r="F552">
        <v>2003</v>
      </c>
      <c r="G552">
        <f t="shared" si="8"/>
        <v>1</v>
      </c>
    </row>
    <row r="553" spans="4:7" x14ac:dyDescent="0.25">
      <c r="D553" s="4" t="s">
        <v>789</v>
      </c>
      <c r="E553">
        <v>30024</v>
      </c>
      <c r="F553">
        <v>2005</v>
      </c>
      <c r="G553">
        <f t="shared" si="8"/>
        <v>1</v>
      </c>
    </row>
    <row r="554" spans="4:7" x14ac:dyDescent="0.25">
      <c r="D554" s="4" t="s">
        <v>790</v>
      </c>
      <c r="E554">
        <v>30024</v>
      </c>
      <c r="F554">
        <v>2100</v>
      </c>
      <c r="G554">
        <f t="shared" si="8"/>
        <v>1</v>
      </c>
    </row>
    <row r="555" spans="4:7" x14ac:dyDescent="0.25">
      <c r="D555" s="4" t="s">
        <v>791</v>
      </c>
      <c r="E555">
        <v>30024</v>
      </c>
      <c r="F555">
        <v>2101</v>
      </c>
      <c r="G555">
        <f t="shared" si="8"/>
        <v>1</v>
      </c>
    </row>
    <row r="556" spans="4:7" x14ac:dyDescent="0.25">
      <c r="D556" s="4" t="s">
        <v>792</v>
      </c>
      <c r="E556">
        <v>30024</v>
      </c>
      <c r="F556">
        <v>2103</v>
      </c>
      <c r="G556">
        <f t="shared" si="8"/>
        <v>1</v>
      </c>
    </row>
    <row r="557" spans="4:7" x14ac:dyDescent="0.25">
      <c r="D557" s="4" t="s">
        <v>793</v>
      </c>
      <c r="E557">
        <v>30024</v>
      </c>
      <c r="F557">
        <v>2104</v>
      </c>
      <c r="G557">
        <f t="shared" si="8"/>
        <v>1</v>
      </c>
    </row>
    <row r="558" spans="4:7" x14ac:dyDescent="0.25">
      <c r="D558" s="4" t="s">
        <v>794</v>
      </c>
      <c r="E558">
        <v>30024</v>
      </c>
      <c r="F558">
        <v>2200</v>
      </c>
      <c r="G558">
        <f t="shared" si="8"/>
        <v>1</v>
      </c>
    </row>
    <row r="559" spans="4:7" x14ac:dyDescent="0.25">
      <c r="D559" s="4" t="s">
        <v>795</v>
      </c>
      <c r="E559">
        <v>30024</v>
      </c>
      <c r="F559">
        <v>2201</v>
      </c>
      <c r="G559">
        <f t="shared" si="8"/>
        <v>1</v>
      </c>
    </row>
    <row r="560" spans="4:7" x14ac:dyDescent="0.25">
      <c r="D560" s="4" t="s">
        <v>796</v>
      </c>
      <c r="E560">
        <v>30024</v>
      </c>
      <c r="F560">
        <v>2202</v>
      </c>
      <c r="G560">
        <f t="shared" si="8"/>
        <v>1</v>
      </c>
    </row>
    <row r="561" spans="4:7" x14ac:dyDescent="0.25">
      <c r="D561" s="4" t="s">
        <v>797</v>
      </c>
      <c r="E561">
        <v>30024</v>
      </c>
      <c r="F561">
        <v>2203</v>
      </c>
      <c r="G561">
        <f t="shared" si="8"/>
        <v>1</v>
      </c>
    </row>
    <row r="562" spans="4:7" x14ac:dyDescent="0.25">
      <c r="D562" s="4" t="s">
        <v>798</v>
      </c>
      <c r="E562">
        <v>30024</v>
      </c>
      <c r="F562">
        <v>2204</v>
      </c>
      <c r="G562">
        <f t="shared" si="8"/>
        <v>1</v>
      </c>
    </row>
    <row r="563" spans="4:7" x14ac:dyDescent="0.25">
      <c r="D563" s="4" t="s">
        <v>799</v>
      </c>
      <c r="E563">
        <v>30024</v>
      </c>
      <c r="F563">
        <v>2300</v>
      </c>
      <c r="G563">
        <f t="shared" si="8"/>
        <v>1</v>
      </c>
    </row>
    <row r="564" spans="4:7" x14ac:dyDescent="0.25">
      <c r="D564" s="4" t="s">
        <v>800</v>
      </c>
      <c r="E564">
        <v>30024</v>
      </c>
      <c r="F564">
        <v>2301</v>
      </c>
      <c r="G564">
        <f t="shared" si="8"/>
        <v>1</v>
      </c>
    </row>
    <row r="565" spans="4:7" x14ac:dyDescent="0.25">
      <c r="D565" s="4" t="s">
        <v>801</v>
      </c>
      <c r="E565">
        <v>30024</v>
      </c>
      <c r="F565">
        <v>2304</v>
      </c>
      <c r="G565">
        <f t="shared" si="8"/>
        <v>1</v>
      </c>
    </row>
    <row r="566" spans="4:7" x14ac:dyDescent="0.25">
      <c r="D566" s="4" t="s">
        <v>802</v>
      </c>
      <c r="E566">
        <v>30024</v>
      </c>
      <c r="F566">
        <v>2400</v>
      </c>
      <c r="G566">
        <f t="shared" si="8"/>
        <v>1</v>
      </c>
    </row>
    <row r="567" spans="4:7" x14ac:dyDescent="0.25">
      <c r="D567" s="4" t="s">
        <v>803</v>
      </c>
      <c r="E567">
        <v>30024</v>
      </c>
      <c r="F567">
        <v>2401</v>
      </c>
      <c r="G567">
        <f t="shared" si="8"/>
        <v>1</v>
      </c>
    </row>
    <row r="568" spans="4:7" x14ac:dyDescent="0.25">
      <c r="D568" s="4" t="s">
        <v>804</v>
      </c>
      <c r="E568">
        <v>30024</v>
      </c>
      <c r="F568">
        <v>2402</v>
      </c>
      <c r="G568">
        <f t="shared" si="8"/>
        <v>1</v>
      </c>
    </row>
    <row r="569" spans="4:7" x14ac:dyDescent="0.25">
      <c r="D569" s="4" t="s">
        <v>805</v>
      </c>
      <c r="E569">
        <v>30024</v>
      </c>
      <c r="F569">
        <v>2500</v>
      </c>
      <c r="G569">
        <f t="shared" si="8"/>
        <v>1</v>
      </c>
    </row>
    <row r="570" spans="4:7" x14ac:dyDescent="0.25">
      <c r="D570" s="4" t="s">
        <v>806</v>
      </c>
      <c r="E570">
        <v>30024</v>
      </c>
      <c r="F570">
        <v>2501</v>
      </c>
      <c r="G570">
        <f t="shared" si="8"/>
        <v>1</v>
      </c>
    </row>
    <row r="571" spans="4:7" x14ac:dyDescent="0.25">
      <c r="D571" s="4" t="s">
        <v>807</v>
      </c>
      <c r="E571">
        <v>30024</v>
      </c>
      <c r="F571">
        <v>2502</v>
      </c>
      <c r="G571">
        <f t="shared" si="8"/>
        <v>1</v>
      </c>
    </row>
    <row r="572" spans="4:7" x14ac:dyDescent="0.25">
      <c r="D572" s="4" t="s">
        <v>808</v>
      </c>
      <c r="E572">
        <v>30024</v>
      </c>
      <c r="F572">
        <v>2503</v>
      </c>
      <c r="G572">
        <f t="shared" si="8"/>
        <v>1</v>
      </c>
    </row>
    <row r="573" spans="4:7" x14ac:dyDescent="0.25">
      <c r="D573" s="4" t="s">
        <v>809</v>
      </c>
      <c r="E573">
        <v>30024</v>
      </c>
      <c r="F573">
        <v>2504</v>
      </c>
      <c r="G573">
        <f t="shared" si="8"/>
        <v>1</v>
      </c>
    </row>
    <row r="574" spans="4:7" x14ac:dyDescent="0.25">
      <c r="D574" s="4" t="s">
        <v>810</v>
      </c>
      <c r="E574">
        <v>30024</v>
      </c>
      <c r="F574">
        <v>2505</v>
      </c>
      <c r="G574">
        <f t="shared" si="8"/>
        <v>1</v>
      </c>
    </row>
    <row r="575" spans="4:7" x14ac:dyDescent="0.25">
      <c r="D575" s="4" t="s">
        <v>811</v>
      </c>
      <c r="E575">
        <v>30024</v>
      </c>
      <c r="F575">
        <v>2506</v>
      </c>
      <c r="G575">
        <f t="shared" si="8"/>
        <v>1</v>
      </c>
    </row>
    <row r="576" spans="4:7" x14ac:dyDescent="0.25">
      <c r="D576" s="4" t="s">
        <v>812</v>
      </c>
      <c r="E576">
        <v>30024</v>
      </c>
      <c r="F576">
        <v>2507</v>
      </c>
      <c r="G576">
        <f t="shared" si="8"/>
        <v>1</v>
      </c>
    </row>
    <row r="577" spans="4:7" x14ac:dyDescent="0.25">
      <c r="D577" s="4" t="s">
        <v>813</v>
      </c>
      <c r="E577">
        <v>30024</v>
      </c>
      <c r="F577">
        <v>2600</v>
      </c>
      <c r="G577">
        <f t="shared" si="8"/>
        <v>1</v>
      </c>
    </row>
    <row r="578" spans="4:7" x14ac:dyDescent="0.25">
      <c r="D578" s="4" t="s">
        <v>814</v>
      </c>
      <c r="E578">
        <v>30024</v>
      </c>
      <c r="F578">
        <v>2601</v>
      </c>
      <c r="G578">
        <f t="shared" si="8"/>
        <v>1</v>
      </c>
    </row>
    <row r="579" spans="4:7" x14ac:dyDescent="0.25">
      <c r="D579" s="4" t="s">
        <v>815</v>
      </c>
      <c r="E579">
        <v>30024</v>
      </c>
      <c r="F579">
        <v>2602</v>
      </c>
      <c r="G579">
        <f t="shared" ref="G579:G642" si="9">COUNTIF($D$2:$D$1071,D579)</f>
        <v>1</v>
      </c>
    </row>
    <row r="580" spans="4:7" x14ac:dyDescent="0.25">
      <c r="D580" s="4" t="s">
        <v>816</v>
      </c>
      <c r="E580">
        <v>30024</v>
      </c>
      <c r="F580">
        <v>2604</v>
      </c>
      <c r="G580">
        <f t="shared" si="9"/>
        <v>1</v>
      </c>
    </row>
    <row r="581" spans="4:7" x14ac:dyDescent="0.25">
      <c r="D581" s="4" t="s">
        <v>817</v>
      </c>
      <c r="E581">
        <v>30024</v>
      </c>
      <c r="F581">
        <v>2700</v>
      </c>
      <c r="G581">
        <f t="shared" si="9"/>
        <v>1</v>
      </c>
    </row>
    <row r="582" spans="4:7" x14ac:dyDescent="0.25">
      <c r="D582" s="4" t="s">
        <v>818</v>
      </c>
      <c r="E582">
        <v>30024</v>
      </c>
      <c r="F582">
        <v>2701</v>
      </c>
      <c r="G582">
        <f t="shared" si="9"/>
        <v>1</v>
      </c>
    </row>
    <row r="583" spans="4:7" x14ac:dyDescent="0.25">
      <c r="D583" s="4" t="s">
        <v>819</v>
      </c>
      <c r="E583">
        <v>30024</v>
      </c>
      <c r="F583">
        <v>2703</v>
      </c>
      <c r="G583">
        <f t="shared" si="9"/>
        <v>1</v>
      </c>
    </row>
    <row r="584" spans="4:7" x14ac:dyDescent="0.25">
      <c r="D584" s="4" t="s">
        <v>820</v>
      </c>
      <c r="E584">
        <v>30024</v>
      </c>
      <c r="F584">
        <v>2900</v>
      </c>
      <c r="G584">
        <f t="shared" si="9"/>
        <v>1</v>
      </c>
    </row>
    <row r="585" spans="4:7" x14ac:dyDescent="0.25">
      <c r="D585" s="4" t="s">
        <v>821</v>
      </c>
      <c r="E585">
        <v>30024</v>
      </c>
      <c r="F585">
        <v>2901</v>
      </c>
      <c r="G585">
        <f t="shared" si="9"/>
        <v>1</v>
      </c>
    </row>
    <row r="586" spans="4:7" x14ac:dyDescent="0.25">
      <c r="D586" s="4" t="s">
        <v>822</v>
      </c>
      <c r="E586">
        <v>30024</v>
      </c>
      <c r="F586">
        <v>2902</v>
      </c>
      <c r="G586">
        <f t="shared" si="9"/>
        <v>1</v>
      </c>
    </row>
    <row r="587" spans="4:7" x14ac:dyDescent="0.25">
      <c r="D587" s="4" t="s">
        <v>823</v>
      </c>
      <c r="E587">
        <v>30024</v>
      </c>
      <c r="F587">
        <v>2903</v>
      </c>
      <c r="G587">
        <f t="shared" si="9"/>
        <v>1</v>
      </c>
    </row>
    <row r="588" spans="4:7" x14ac:dyDescent="0.25">
      <c r="D588" s="4" t="s">
        <v>824</v>
      </c>
      <c r="E588">
        <v>30024</v>
      </c>
      <c r="F588">
        <v>2904</v>
      </c>
      <c r="G588">
        <f t="shared" si="9"/>
        <v>1</v>
      </c>
    </row>
    <row r="589" spans="4:7" x14ac:dyDescent="0.25">
      <c r="D589" s="4" t="s">
        <v>825</v>
      </c>
      <c r="E589">
        <v>30024</v>
      </c>
      <c r="F589">
        <v>2906</v>
      </c>
      <c r="G589">
        <f t="shared" si="9"/>
        <v>1</v>
      </c>
    </row>
    <row r="590" spans="4:7" x14ac:dyDescent="0.25">
      <c r="D590" s="4" t="s">
        <v>826</v>
      </c>
      <c r="E590">
        <v>30024</v>
      </c>
      <c r="F590">
        <v>2907</v>
      </c>
      <c r="G590">
        <f t="shared" si="9"/>
        <v>1</v>
      </c>
    </row>
    <row r="591" spans="4:7" x14ac:dyDescent="0.25">
      <c r="D591" s="4" t="s">
        <v>827</v>
      </c>
      <c r="E591">
        <v>30024</v>
      </c>
      <c r="F591">
        <v>2908</v>
      </c>
      <c r="G591">
        <f t="shared" si="9"/>
        <v>1</v>
      </c>
    </row>
    <row r="592" spans="4:7" x14ac:dyDescent="0.25">
      <c r="D592" s="4" t="s">
        <v>828</v>
      </c>
      <c r="E592">
        <v>30024</v>
      </c>
      <c r="F592">
        <v>2909</v>
      </c>
      <c r="G592">
        <f t="shared" si="9"/>
        <v>1</v>
      </c>
    </row>
    <row r="593" spans="4:7" x14ac:dyDescent="0.25">
      <c r="D593" s="4" t="s">
        <v>829</v>
      </c>
      <c r="E593">
        <v>30024</v>
      </c>
      <c r="F593">
        <v>2910</v>
      </c>
      <c r="G593">
        <f t="shared" si="9"/>
        <v>1</v>
      </c>
    </row>
    <row r="594" spans="4:7" x14ac:dyDescent="0.25">
      <c r="D594" s="4" t="s">
        <v>830</v>
      </c>
      <c r="E594">
        <v>30024</v>
      </c>
      <c r="F594">
        <v>2911</v>
      </c>
      <c r="G594">
        <f t="shared" si="9"/>
        <v>1</v>
      </c>
    </row>
    <row r="595" spans="4:7" x14ac:dyDescent="0.25">
      <c r="D595" s="4" t="s">
        <v>831</v>
      </c>
      <c r="E595">
        <v>30024</v>
      </c>
      <c r="F595">
        <v>2913</v>
      </c>
      <c r="G595">
        <f t="shared" si="9"/>
        <v>1</v>
      </c>
    </row>
    <row r="596" spans="4:7" x14ac:dyDescent="0.25">
      <c r="D596" s="4" t="s">
        <v>832</v>
      </c>
      <c r="E596">
        <v>30024</v>
      </c>
      <c r="F596">
        <v>2915</v>
      </c>
      <c r="G596">
        <f t="shared" si="9"/>
        <v>1</v>
      </c>
    </row>
    <row r="597" spans="4:7" x14ac:dyDescent="0.25">
      <c r="D597" s="4" t="s">
        <v>833</v>
      </c>
      <c r="E597">
        <v>30024</v>
      </c>
      <c r="F597">
        <v>2916</v>
      </c>
      <c r="G597">
        <f t="shared" si="9"/>
        <v>1</v>
      </c>
    </row>
    <row r="598" spans="4:7" x14ac:dyDescent="0.25">
      <c r="D598" s="4" t="s">
        <v>834</v>
      </c>
      <c r="E598">
        <v>30024</v>
      </c>
      <c r="F598">
        <v>3000</v>
      </c>
      <c r="G598">
        <f t="shared" si="9"/>
        <v>1</v>
      </c>
    </row>
    <row r="599" spans="4:7" x14ac:dyDescent="0.25">
      <c r="D599" s="4" t="s">
        <v>835</v>
      </c>
      <c r="E599">
        <v>30024</v>
      </c>
      <c r="F599">
        <v>3001</v>
      </c>
      <c r="G599">
        <f t="shared" si="9"/>
        <v>1</v>
      </c>
    </row>
    <row r="600" spans="4:7" x14ac:dyDescent="0.25">
      <c r="D600" s="4" t="s">
        <v>836</v>
      </c>
      <c r="E600">
        <v>30024</v>
      </c>
      <c r="F600">
        <v>3100</v>
      </c>
      <c r="G600">
        <f t="shared" si="9"/>
        <v>1</v>
      </c>
    </row>
    <row r="601" spans="4:7" x14ac:dyDescent="0.25">
      <c r="D601" s="4" t="s">
        <v>837</v>
      </c>
      <c r="E601">
        <v>30024</v>
      </c>
      <c r="F601">
        <v>3101</v>
      </c>
      <c r="G601">
        <f t="shared" si="9"/>
        <v>1</v>
      </c>
    </row>
    <row r="602" spans="4:7" x14ac:dyDescent="0.25">
      <c r="D602" s="4" t="s">
        <v>838</v>
      </c>
      <c r="E602">
        <v>30024</v>
      </c>
      <c r="F602">
        <v>3102</v>
      </c>
      <c r="G602">
        <f t="shared" si="9"/>
        <v>1</v>
      </c>
    </row>
    <row r="603" spans="4:7" x14ac:dyDescent="0.25">
      <c r="D603" s="4" t="s">
        <v>839</v>
      </c>
      <c r="E603">
        <v>30024</v>
      </c>
      <c r="F603">
        <v>3103</v>
      </c>
      <c r="G603">
        <f t="shared" si="9"/>
        <v>1</v>
      </c>
    </row>
    <row r="604" spans="4:7" x14ac:dyDescent="0.25">
      <c r="D604" s="4" t="s">
        <v>840</v>
      </c>
      <c r="E604">
        <v>30024</v>
      </c>
      <c r="F604">
        <v>3105</v>
      </c>
      <c r="G604">
        <f t="shared" si="9"/>
        <v>1</v>
      </c>
    </row>
    <row r="605" spans="4:7" x14ac:dyDescent="0.25">
      <c r="D605" s="4" t="s">
        <v>841</v>
      </c>
      <c r="E605">
        <v>30024</v>
      </c>
      <c r="F605">
        <v>3200</v>
      </c>
      <c r="G605">
        <f t="shared" si="9"/>
        <v>1</v>
      </c>
    </row>
    <row r="606" spans="4:7" x14ac:dyDescent="0.25">
      <c r="D606" s="4" t="s">
        <v>842</v>
      </c>
      <c r="E606">
        <v>30024</v>
      </c>
      <c r="F606">
        <v>3201</v>
      </c>
      <c r="G606">
        <f t="shared" si="9"/>
        <v>1</v>
      </c>
    </row>
    <row r="607" spans="4:7" x14ac:dyDescent="0.25">
      <c r="D607" s="4" t="s">
        <v>843</v>
      </c>
      <c r="E607">
        <v>30024</v>
      </c>
      <c r="F607">
        <v>3202</v>
      </c>
      <c r="G607">
        <f t="shared" si="9"/>
        <v>1</v>
      </c>
    </row>
    <row r="608" spans="4:7" x14ac:dyDescent="0.25">
      <c r="D608" s="4" t="s">
        <v>844</v>
      </c>
      <c r="E608">
        <v>30024</v>
      </c>
      <c r="F608">
        <v>3204</v>
      </c>
      <c r="G608">
        <f t="shared" si="9"/>
        <v>1</v>
      </c>
    </row>
    <row r="609" spans="4:7" x14ac:dyDescent="0.25">
      <c r="D609" s="4" t="s">
        <v>845</v>
      </c>
      <c r="E609">
        <v>30024</v>
      </c>
      <c r="F609">
        <v>3207</v>
      </c>
      <c r="G609">
        <f t="shared" si="9"/>
        <v>1</v>
      </c>
    </row>
    <row r="610" spans="4:7" x14ac:dyDescent="0.25">
      <c r="D610" s="4" t="s">
        <v>846</v>
      </c>
      <c r="E610">
        <v>30024</v>
      </c>
      <c r="F610">
        <v>3212</v>
      </c>
      <c r="G610">
        <f t="shared" si="9"/>
        <v>1</v>
      </c>
    </row>
    <row r="611" spans="4:7" x14ac:dyDescent="0.25">
      <c r="D611" s="4" t="s">
        <v>847</v>
      </c>
      <c r="E611">
        <v>30024</v>
      </c>
      <c r="F611">
        <v>3213</v>
      </c>
      <c r="G611">
        <f t="shared" si="9"/>
        <v>1</v>
      </c>
    </row>
    <row r="612" spans="4:7" x14ac:dyDescent="0.25">
      <c r="D612" s="4" t="s">
        <v>848</v>
      </c>
      <c r="E612">
        <v>30024</v>
      </c>
      <c r="F612">
        <v>3300</v>
      </c>
      <c r="G612">
        <f t="shared" si="9"/>
        <v>1</v>
      </c>
    </row>
    <row r="613" spans="4:7" x14ac:dyDescent="0.25">
      <c r="D613" s="4" t="s">
        <v>849</v>
      </c>
      <c r="E613">
        <v>30024</v>
      </c>
      <c r="F613">
        <v>3301</v>
      </c>
      <c r="G613">
        <f t="shared" si="9"/>
        <v>1</v>
      </c>
    </row>
    <row r="614" spans="4:7" x14ac:dyDescent="0.25">
      <c r="D614" s="4" t="s">
        <v>850</v>
      </c>
      <c r="E614">
        <v>30024</v>
      </c>
      <c r="F614">
        <v>3302</v>
      </c>
      <c r="G614">
        <f t="shared" si="9"/>
        <v>1</v>
      </c>
    </row>
    <row r="615" spans="4:7" x14ac:dyDescent="0.25">
      <c r="D615" s="4" t="s">
        <v>851</v>
      </c>
      <c r="E615">
        <v>30024</v>
      </c>
      <c r="F615">
        <v>3303</v>
      </c>
      <c r="G615">
        <f t="shared" si="9"/>
        <v>1</v>
      </c>
    </row>
    <row r="616" spans="4:7" x14ac:dyDescent="0.25">
      <c r="D616" s="4" t="s">
        <v>852</v>
      </c>
      <c r="E616">
        <v>30024</v>
      </c>
      <c r="F616">
        <v>3304</v>
      </c>
      <c r="G616">
        <f t="shared" si="9"/>
        <v>1</v>
      </c>
    </row>
    <row r="617" spans="4:7" x14ac:dyDescent="0.25">
      <c r="D617" s="4" t="s">
        <v>853</v>
      </c>
      <c r="E617">
        <v>30024</v>
      </c>
      <c r="F617">
        <v>3305</v>
      </c>
      <c r="G617">
        <f t="shared" si="9"/>
        <v>1</v>
      </c>
    </row>
    <row r="618" spans="4:7" x14ac:dyDescent="0.25">
      <c r="D618" s="4" t="s">
        <v>854</v>
      </c>
      <c r="E618">
        <v>30024</v>
      </c>
      <c r="F618">
        <v>3306</v>
      </c>
      <c r="G618">
        <f t="shared" si="9"/>
        <v>1</v>
      </c>
    </row>
    <row r="619" spans="4:7" x14ac:dyDescent="0.25">
      <c r="D619" s="4" t="s">
        <v>855</v>
      </c>
      <c r="E619">
        <v>30024</v>
      </c>
      <c r="F619">
        <v>3400</v>
      </c>
      <c r="G619">
        <f t="shared" si="9"/>
        <v>1</v>
      </c>
    </row>
    <row r="620" spans="4:7" x14ac:dyDescent="0.25">
      <c r="D620" s="4" t="s">
        <v>856</v>
      </c>
      <c r="E620">
        <v>30024</v>
      </c>
      <c r="F620">
        <v>3401</v>
      </c>
      <c r="G620">
        <f t="shared" si="9"/>
        <v>1</v>
      </c>
    </row>
    <row r="621" spans="4:7" x14ac:dyDescent="0.25">
      <c r="D621" s="4" t="s">
        <v>857</v>
      </c>
      <c r="E621">
        <v>30024</v>
      </c>
      <c r="F621">
        <v>3402</v>
      </c>
      <c r="G621">
        <f t="shared" si="9"/>
        <v>1</v>
      </c>
    </row>
    <row r="622" spans="4:7" x14ac:dyDescent="0.25">
      <c r="D622" s="4" t="s">
        <v>858</v>
      </c>
      <c r="E622">
        <v>30024</v>
      </c>
      <c r="F622">
        <v>3404</v>
      </c>
      <c r="G622">
        <f t="shared" si="9"/>
        <v>1</v>
      </c>
    </row>
    <row r="623" spans="4:7" x14ac:dyDescent="0.25">
      <c r="D623" s="4" t="s">
        <v>859</v>
      </c>
      <c r="E623">
        <v>30024</v>
      </c>
      <c r="F623">
        <v>3500</v>
      </c>
      <c r="G623">
        <f t="shared" si="9"/>
        <v>1</v>
      </c>
    </row>
    <row r="624" spans="4:7" x14ac:dyDescent="0.25">
      <c r="D624" s="4" t="s">
        <v>860</v>
      </c>
      <c r="E624">
        <v>30024</v>
      </c>
      <c r="F624">
        <v>3501</v>
      </c>
      <c r="G624">
        <f t="shared" si="9"/>
        <v>1</v>
      </c>
    </row>
    <row r="625" spans="4:7" x14ac:dyDescent="0.25">
      <c r="D625" s="4" t="s">
        <v>861</v>
      </c>
      <c r="E625">
        <v>30024</v>
      </c>
      <c r="F625">
        <v>3502</v>
      </c>
      <c r="G625">
        <f t="shared" si="9"/>
        <v>1</v>
      </c>
    </row>
    <row r="626" spans="4:7" x14ac:dyDescent="0.25">
      <c r="D626" s="4" t="s">
        <v>862</v>
      </c>
      <c r="E626">
        <v>30024</v>
      </c>
      <c r="F626">
        <v>3600</v>
      </c>
      <c r="G626">
        <f t="shared" si="9"/>
        <v>1</v>
      </c>
    </row>
    <row r="627" spans="4:7" x14ac:dyDescent="0.25">
      <c r="D627" s="4" t="s">
        <v>863</v>
      </c>
      <c r="E627">
        <v>30024</v>
      </c>
      <c r="F627">
        <v>3601</v>
      </c>
      <c r="G627">
        <f t="shared" si="9"/>
        <v>1</v>
      </c>
    </row>
    <row r="628" spans="4:7" x14ac:dyDescent="0.25">
      <c r="D628" s="4" t="s">
        <v>864</v>
      </c>
      <c r="E628">
        <v>30024</v>
      </c>
      <c r="F628">
        <v>3602</v>
      </c>
      <c r="G628">
        <f t="shared" si="9"/>
        <v>1</v>
      </c>
    </row>
    <row r="629" spans="4:7" x14ac:dyDescent="0.25">
      <c r="D629" s="4" t="s">
        <v>174</v>
      </c>
      <c r="E629">
        <v>30025</v>
      </c>
      <c r="F629">
        <v>0</v>
      </c>
      <c r="G629">
        <f t="shared" si="9"/>
        <v>2</v>
      </c>
    </row>
    <row r="630" spans="4:7" x14ac:dyDescent="0.25">
      <c r="D630" s="4" t="s">
        <v>174</v>
      </c>
      <c r="E630">
        <v>30025</v>
      </c>
      <c r="F630">
        <v>3</v>
      </c>
      <c r="G630">
        <f t="shared" si="9"/>
        <v>2</v>
      </c>
    </row>
    <row r="631" spans="4:7" x14ac:dyDescent="0.25">
      <c r="D631" s="4" t="s">
        <v>865</v>
      </c>
      <c r="E631">
        <v>30025</v>
      </c>
      <c r="F631">
        <v>4</v>
      </c>
      <c r="G631">
        <f t="shared" si="9"/>
        <v>1</v>
      </c>
    </row>
    <row r="632" spans="4:7" x14ac:dyDescent="0.25">
      <c r="D632" s="4" t="s">
        <v>866</v>
      </c>
      <c r="E632">
        <v>30025</v>
      </c>
      <c r="F632">
        <v>7</v>
      </c>
      <c r="G632">
        <f t="shared" si="9"/>
        <v>1</v>
      </c>
    </row>
    <row r="633" spans="4:7" x14ac:dyDescent="0.25">
      <c r="D633" s="4" t="s">
        <v>867</v>
      </c>
      <c r="E633">
        <v>30026</v>
      </c>
      <c r="F633">
        <v>0</v>
      </c>
      <c r="G633">
        <f t="shared" si="9"/>
        <v>2</v>
      </c>
    </row>
    <row r="634" spans="4:7" x14ac:dyDescent="0.25">
      <c r="D634" s="4" t="s">
        <v>868</v>
      </c>
      <c r="E634">
        <v>30026</v>
      </c>
      <c r="F634">
        <v>1</v>
      </c>
      <c r="G634">
        <f t="shared" si="9"/>
        <v>1</v>
      </c>
    </row>
    <row r="635" spans="4:7" x14ac:dyDescent="0.25">
      <c r="D635" s="4" t="s">
        <v>869</v>
      </c>
      <c r="E635">
        <v>30026</v>
      </c>
      <c r="F635">
        <v>2</v>
      </c>
      <c r="G635">
        <f t="shared" si="9"/>
        <v>1</v>
      </c>
    </row>
    <row r="636" spans="4:7" x14ac:dyDescent="0.25">
      <c r="D636" s="4" t="s">
        <v>870</v>
      </c>
      <c r="E636">
        <v>30026</v>
      </c>
      <c r="F636">
        <v>3</v>
      </c>
      <c r="G636">
        <f t="shared" si="9"/>
        <v>1</v>
      </c>
    </row>
    <row r="637" spans="4:7" x14ac:dyDescent="0.25">
      <c r="D637" s="4" t="s">
        <v>871</v>
      </c>
      <c r="E637">
        <v>30026</v>
      </c>
      <c r="F637">
        <v>4</v>
      </c>
      <c r="G637">
        <f t="shared" si="9"/>
        <v>1</v>
      </c>
    </row>
    <row r="638" spans="4:7" x14ac:dyDescent="0.25">
      <c r="D638" s="4" t="s">
        <v>872</v>
      </c>
      <c r="E638">
        <v>30026</v>
      </c>
      <c r="F638">
        <v>5</v>
      </c>
      <c r="G638">
        <f t="shared" si="9"/>
        <v>1</v>
      </c>
    </row>
    <row r="639" spans="4:7" x14ac:dyDescent="0.25">
      <c r="D639" s="4" t="s">
        <v>873</v>
      </c>
      <c r="E639">
        <v>30026</v>
      </c>
      <c r="F639">
        <v>6</v>
      </c>
      <c r="G639">
        <f t="shared" si="9"/>
        <v>1</v>
      </c>
    </row>
    <row r="640" spans="4:7" x14ac:dyDescent="0.25">
      <c r="D640" s="4" t="s">
        <v>874</v>
      </c>
      <c r="E640">
        <v>30026</v>
      </c>
      <c r="F640">
        <v>7</v>
      </c>
      <c r="G640">
        <f t="shared" si="9"/>
        <v>1</v>
      </c>
    </row>
    <row r="641" spans="4:7" x14ac:dyDescent="0.25">
      <c r="D641" s="4" t="s">
        <v>875</v>
      </c>
      <c r="E641">
        <v>30026</v>
      </c>
      <c r="F641">
        <v>8</v>
      </c>
      <c r="G641">
        <f t="shared" si="9"/>
        <v>1</v>
      </c>
    </row>
    <row r="642" spans="4:7" x14ac:dyDescent="0.25">
      <c r="D642" s="4" t="s">
        <v>876</v>
      </c>
      <c r="E642">
        <v>30026</v>
      </c>
      <c r="F642">
        <v>9</v>
      </c>
      <c r="G642">
        <f t="shared" si="9"/>
        <v>1</v>
      </c>
    </row>
    <row r="643" spans="4:7" x14ac:dyDescent="0.25">
      <c r="D643" s="4" t="s">
        <v>867</v>
      </c>
      <c r="E643">
        <v>30026</v>
      </c>
      <c r="F643">
        <v>10</v>
      </c>
      <c r="G643">
        <f t="shared" ref="G643:G706" si="10">COUNTIF($D$2:$D$1071,D643)</f>
        <v>2</v>
      </c>
    </row>
    <row r="644" spans="4:7" x14ac:dyDescent="0.25">
      <c r="D644" s="4" t="s">
        <v>877</v>
      </c>
      <c r="E644">
        <v>30026</v>
      </c>
      <c r="F644">
        <v>11</v>
      </c>
      <c r="G644">
        <f t="shared" si="10"/>
        <v>1</v>
      </c>
    </row>
    <row r="645" spans="4:7" x14ac:dyDescent="0.25">
      <c r="D645" s="4" t="s">
        <v>878</v>
      </c>
      <c r="E645">
        <v>30026</v>
      </c>
      <c r="F645">
        <v>12</v>
      </c>
      <c r="G645">
        <f t="shared" si="10"/>
        <v>1</v>
      </c>
    </row>
    <row r="646" spans="4:7" x14ac:dyDescent="0.25">
      <c r="D646" s="4" t="s">
        <v>879</v>
      </c>
      <c r="E646">
        <v>30026</v>
      </c>
      <c r="F646">
        <v>13</v>
      </c>
      <c r="G646">
        <f t="shared" si="10"/>
        <v>1</v>
      </c>
    </row>
    <row r="647" spans="4:7" x14ac:dyDescent="0.25">
      <c r="D647" s="4" t="s">
        <v>880</v>
      </c>
      <c r="E647">
        <v>30026</v>
      </c>
      <c r="F647">
        <v>14</v>
      </c>
      <c r="G647">
        <f t="shared" si="10"/>
        <v>1</v>
      </c>
    </row>
    <row r="648" spans="4:7" x14ac:dyDescent="0.25">
      <c r="D648" s="4" t="s">
        <v>881</v>
      </c>
      <c r="E648">
        <v>30026</v>
      </c>
      <c r="F648">
        <v>15</v>
      </c>
      <c r="G648">
        <f t="shared" si="10"/>
        <v>1</v>
      </c>
    </row>
    <row r="649" spans="4:7" x14ac:dyDescent="0.25">
      <c r="D649" s="4" t="s">
        <v>882</v>
      </c>
      <c r="E649">
        <v>30027</v>
      </c>
      <c r="F649">
        <v>0</v>
      </c>
      <c r="G649">
        <f t="shared" si="10"/>
        <v>2</v>
      </c>
    </row>
    <row r="650" spans="4:7" x14ac:dyDescent="0.25">
      <c r="D650" s="4" t="s">
        <v>883</v>
      </c>
      <c r="E650">
        <v>30027</v>
      </c>
      <c r="F650">
        <v>1</v>
      </c>
      <c r="G650">
        <f t="shared" si="10"/>
        <v>1</v>
      </c>
    </row>
    <row r="651" spans="4:7" x14ac:dyDescent="0.25">
      <c r="D651" s="4" t="s">
        <v>884</v>
      </c>
      <c r="E651">
        <v>30027</v>
      </c>
      <c r="F651">
        <v>2</v>
      </c>
      <c r="G651">
        <f t="shared" si="10"/>
        <v>1</v>
      </c>
    </row>
    <row r="652" spans="4:7" x14ac:dyDescent="0.25">
      <c r="D652" s="4" t="s">
        <v>885</v>
      </c>
      <c r="E652">
        <v>30027</v>
      </c>
      <c r="F652">
        <v>3</v>
      </c>
      <c r="G652">
        <f t="shared" si="10"/>
        <v>1</v>
      </c>
    </row>
    <row r="653" spans="4:7" x14ac:dyDescent="0.25">
      <c r="D653" s="4" t="s">
        <v>886</v>
      </c>
      <c r="E653">
        <v>30027</v>
      </c>
      <c r="F653">
        <v>5</v>
      </c>
      <c r="G653">
        <f t="shared" si="10"/>
        <v>1</v>
      </c>
    </row>
    <row r="654" spans="4:7" x14ac:dyDescent="0.25">
      <c r="D654" s="4" t="s">
        <v>887</v>
      </c>
      <c r="E654">
        <v>30027</v>
      </c>
      <c r="F654">
        <v>6</v>
      </c>
      <c r="G654">
        <f t="shared" si="10"/>
        <v>1</v>
      </c>
    </row>
    <row r="655" spans="4:7" x14ac:dyDescent="0.25">
      <c r="D655" s="4" t="s">
        <v>888</v>
      </c>
      <c r="E655">
        <v>30027</v>
      </c>
      <c r="F655">
        <v>7</v>
      </c>
      <c r="G655">
        <f t="shared" si="10"/>
        <v>1</v>
      </c>
    </row>
    <row r="656" spans="4:7" x14ac:dyDescent="0.25">
      <c r="D656" s="4" t="s">
        <v>889</v>
      </c>
      <c r="E656">
        <v>30027</v>
      </c>
      <c r="F656">
        <v>8</v>
      </c>
      <c r="G656">
        <f t="shared" si="10"/>
        <v>1</v>
      </c>
    </row>
    <row r="657" spans="4:7" x14ac:dyDescent="0.25">
      <c r="D657" s="4" t="s">
        <v>890</v>
      </c>
      <c r="E657">
        <v>30027</v>
      </c>
      <c r="F657">
        <v>9</v>
      </c>
      <c r="G657">
        <f t="shared" si="10"/>
        <v>1</v>
      </c>
    </row>
    <row r="658" spans="4:7" x14ac:dyDescent="0.25">
      <c r="D658" s="4" t="s">
        <v>891</v>
      </c>
      <c r="E658">
        <v>30027</v>
      </c>
      <c r="F658">
        <v>10</v>
      </c>
      <c r="G658">
        <f t="shared" si="10"/>
        <v>1</v>
      </c>
    </row>
    <row r="659" spans="4:7" x14ac:dyDescent="0.25">
      <c r="D659" s="4" t="s">
        <v>882</v>
      </c>
      <c r="E659">
        <v>30027</v>
      </c>
      <c r="F659">
        <v>11</v>
      </c>
      <c r="G659">
        <f t="shared" si="10"/>
        <v>2</v>
      </c>
    </row>
    <row r="660" spans="4:7" x14ac:dyDescent="0.25">
      <c r="D660" s="4" t="s">
        <v>892</v>
      </c>
      <c r="E660">
        <v>30027</v>
      </c>
      <c r="F660">
        <v>12</v>
      </c>
      <c r="G660">
        <f t="shared" si="10"/>
        <v>1</v>
      </c>
    </row>
    <row r="661" spans="4:7" x14ac:dyDescent="0.25">
      <c r="D661" s="4" t="s">
        <v>893</v>
      </c>
      <c r="E661">
        <v>30027</v>
      </c>
      <c r="F661">
        <v>13</v>
      </c>
      <c r="G661">
        <f t="shared" si="10"/>
        <v>1</v>
      </c>
    </row>
    <row r="662" spans="4:7" x14ac:dyDescent="0.25">
      <c r="D662" s="4" t="s">
        <v>894</v>
      </c>
      <c r="E662">
        <v>30027</v>
      </c>
      <c r="F662">
        <v>14</v>
      </c>
      <c r="G662">
        <f t="shared" si="10"/>
        <v>1</v>
      </c>
    </row>
    <row r="663" spans="4:7" x14ac:dyDescent="0.25">
      <c r="D663" s="4" t="s">
        <v>895</v>
      </c>
      <c r="E663">
        <v>30027</v>
      </c>
      <c r="F663">
        <v>15</v>
      </c>
      <c r="G663">
        <f t="shared" si="10"/>
        <v>1</v>
      </c>
    </row>
    <row r="664" spans="4:7" x14ac:dyDescent="0.25">
      <c r="D664" s="4" t="s">
        <v>896</v>
      </c>
      <c r="E664">
        <v>30027</v>
      </c>
      <c r="F664">
        <v>16</v>
      </c>
      <c r="G664">
        <f t="shared" si="10"/>
        <v>1</v>
      </c>
    </row>
    <row r="665" spans="4:7" x14ac:dyDescent="0.25">
      <c r="D665" s="4" t="s">
        <v>185</v>
      </c>
      <c r="E665">
        <v>30028</v>
      </c>
      <c r="F665">
        <v>0</v>
      </c>
      <c r="G665">
        <f t="shared" si="10"/>
        <v>2</v>
      </c>
    </row>
    <row r="666" spans="4:7" x14ac:dyDescent="0.25">
      <c r="D666" s="4" t="s">
        <v>185</v>
      </c>
      <c r="E666">
        <v>30028</v>
      </c>
      <c r="F666">
        <v>2</v>
      </c>
      <c r="G666">
        <f t="shared" si="10"/>
        <v>2</v>
      </c>
    </row>
    <row r="667" spans="4:7" x14ac:dyDescent="0.25">
      <c r="D667" s="4" t="s">
        <v>897</v>
      </c>
      <c r="E667">
        <v>30028</v>
      </c>
      <c r="F667">
        <v>3</v>
      </c>
      <c r="G667">
        <f t="shared" si="10"/>
        <v>1</v>
      </c>
    </row>
    <row r="668" spans="4:7" x14ac:dyDescent="0.25">
      <c r="D668" s="4" t="s">
        <v>898</v>
      </c>
      <c r="E668">
        <v>30028</v>
      </c>
      <c r="F668">
        <v>100</v>
      </c>
      <c r="G668">
        <f t="shared" si="10"/>
        <v>1</v>
      </c>
    </row>
    <row r="669" spans="4:7" x14ac:dyDescent="0.25">
      <c r="D669" s="4" t="s">
        <v>899</v>
      </c>
      <c r="E669">
        <v>30028</v>
      </c>
      <c r="F669">
        <v>101</v>
      </c>
      <c r="G669">
        <f t="shared" si="10"/>
        <v>1</v>
      </c>
    </row>
    <row r="670" spans="4:7" x14ac:dyDescent="0.25">
      <c r="D670" s="4" t="s">
        <v>900</v>
      </c>
      <c r="E670">
        <v>30028</v>
      </c>
      <c r="F670">
        <v>102</v>
      </c>
      <c r="G670">
        <f t="shared" si="10"/>
        <v>1</v>
      </c>
    </row>
    <row r="671" spans="4:7" x14ac:dyDescent="0.25">
      <c r="D671" s="4" t="s">
        <v>901</v>
      </c>
      <c r="E671">
        <v>30028</v>
      </c>
      <c r="F671">
        <v>103</v>
      </c>
      <c r="G671">
        <f t="shared" si="10"/>
        <v>1</v>
      </c>
    </row>
    <row r="672" spans="4:7" x14ac:dyDescent="0.25">
      <c r="D672" s="4" t="s">
        <v>902</v>
      </c>
      <c r="E672">
        <v>30028</v>
      </c>
      <c r="F672">
        <v>200</v>
      </c>
      <c r="G672">
        <f t="shared" si="10"/>
        <v>1</v>
      </c>
    </row>
    <row r="673" spans="4:7" x14ac:dyDescent="0.25">
      <c r="D673" s="4" t="s">
        <v>903</v>
      </c>
      <c r="E673">
        <v>30028</v>
      </c>
      <c r="F673">
        <v>201</v>
      </c>
      <c r="G673">
        <f t="shared" si="10"/>
        <v>1</v>
      </c>
    </row>
    <row r="674" spans="4:7" x14ac:dyDescent="0.25">
      <c r="D674" s="4" t="s">
        <v>904</v>
      </c>
      <c r="E674">
        <v>30028</v>
      </c>
      <c r="F674">
        <v>202</v>
      </c>
      <c r="G674">
        <f t="shared" si="10"/>
        <v>1</v>
      </c>
    </row>
    <row r="675" spans="4:7" x14ac:dyDescent="0.25">
      <c r="D675" s="4" t="s">
        <v>905</v>
      </c>
      <c r="E675">
        <v>30028</v>
      </c>
      <c r="F675">
        <v>203</v>
      </c>
      <c r="G675">
        <f t="shared" si="10"/>
        <v>1</v>
      </c>
    </row>
    <row r="676" spans="4:7" x14ac:dyDescent="0.25">
      <c r="D676" s="4" t="s">
        <v>906</v>
      </c>
      <c r="E676">
        <v>30028</v>
      </c>
      <c r="F676">
        <v>204</v>
      </c>
      <c r="G676">
        <f t="shared" si="10"/>
        <v>1</v>
      </c>
    </row>
    <row r="677" spans="4:7" x14ac:dyDescent="0.25">
      <c r="D677" s="4" t="s">
        <v>907</v>
      </c>
      <c r="E677">
        <v>30028</v>
      </c>
      <c r="F677">
        <v>400</v>
      </c>
      <c r="G677">
        <f t="shared" si="10"/>
        <v>1</v>
      </c>
    </row>
    <row r="678" spans="4:7" x14ac:dyDescent="0.25">
      <c r="D678" s="4" t="s">
        <v>908</v>
      </c>
      <c r="E678">
        <v>30028</v>
      </c>
      <c r="F678">
        <v>401</v>
      </c>
      <c r="G678">
        <f t="shared" si="10"/>
        <v>1</v>
      </c>
    </row>
    <row r="679" spans="4:7" x14ac:dyDescent="0.25">
      <c r="D679" s="4" t="s">
        <v>909</v>
      </c>
      <c r="E679">
        <v>30028</v>
      </c>
      <c r="F679">
        <v>402</v>
      </c>
      <c r="G679">
        <f t="shared" si="10"/>
        <v>1</v>
      </c>
    </row>
    <row r="680" spans="4:7" x14ac:dyDescent="0.25">
      <c r="D680" s="4" t="s">
        <v>910</v>
      </c>
      <c r="E680">
        <v>30028</v>
      </c>
      <c r="F680">
        <v>403</v>
      </c>
      <c r="G680">
        <f t="shared" si="10"/>
        <v>1</v>
      </c>
    </row>
    <row r="681" spans="4:7" x14ac:dyDescent="0.25">
      <c r="D681" s="4" t="s">
        <v>911</v>
      </c>
      <c r="E681">
        <v>30028</v>
      </c>
      <c r="F681">
        <v>404</v>
      </c>
      <c r="G681">
        <f t="shared" si="10"/>
        <v>1</v>
      </c>
    </row>
    <row r="682" spans="4:7" x14ac:dyDescent="0.25">
      <c r="D682" s="4" t="s">
        <v>912</v>
      </c>
      <c r="E682">
        <v>30028</v>
      </c>
      <c r="F682">
        <v>405</v>
      </c>
      <c r="G682">
        <f t="shared" si="10"/>
        <v>1</v>
      </c>
    </row>
    <row r="683" spans="4:7" x14ac:dyDescent="0.25">
      <c r="D683" s="4" t="s">
        <v>913</v>
      </c>
      <c r="E683">
        <v>30028</v>
      </c>
      <c r="F683">
        <v>406</v>
      </c>
      <c r="G683">
        <f t="shared" si="10"/>
        <v>1</v>
      </c>
    </row>
    <row r="684" spans="4:7" x14ac:dyDescent="0.25">
      <c r="D684" s="4" t="s">
        <v>914</v>
      </c>
      <c r="E684">
        <v>30028</v>
      </c>
      <c r="F684">
        <v>407</v>
      </c>
      <c r="G684">
        <f t="shared" si="10"/>
        <v>1</v>
      </c>
    </row>
    <row r="685" spans="4:7" x14ac:dyDescent="0.25">
      <c r="D685" s="4" t="s">
        <v>915</v>
      </c>
      <c r="E685">
        <v>30028</v>
      </c>
      <c r="F685">
        <v>408</v>
      </c>
      <c r="G685">
        <f t="shared" si="10"/>
        <v>1</v>
      </c>
    </row>
    <row r="686" spans="4:7" x14ac:dyDescent="0.25">
      <c r="D686" s="4" t="s">
        <v>916</v>
      </c>
      <c r="E686">
        <v>30028</v>
      </c>
      <c r="F686">
        <v>409</v>
      </c>
      <c r="G686">
        <f t="shared" si="10"/>
        <v>1</v>
      </c>
    </row>
    <row r="687" spans="4:7" x14ac:dyDescent="0.25">
      <c r="D687" s="4" t="s">
        <v>917</v>
      </c>
      <c r="E687">
        <v>30028</v>
      </c>
      <c r="F687">
        <v>410</v>
      </c>
      <c r="G687">
        <f t="shared" si="10"/>
        <v>1</v>
      </c>
    </row>
    <row r="688" spans="4:7" x14ac:dyDescent="0.25">
      <c r="D688" s="4" t="s">
        <v>918</v>
      </c>
      <c r="E688">
        <v>30028</v>
      </c>
      <c r="F688">
        <v>411</v>
      </c>
      <c r="G688">
        <f t="shared" si="10"/>
        <v>1</v>
      </c>
    </row>
    <row r="689" spans="4:7" x14ac:dyDescent="0.25">
      <c r="D689" s="4" t="s">
        <v>919</v>
      </c>
      <c r="E689">
        <v>30028</v>
      </c>
      <c r="F689">
        <v>412</v>
      </c>
      <c r="G689">
        <f t="shared" si="10"/>
        <v>1</v>
      </c>
    </row>
    <row r="690" spans="4:7" x14ac:dyDescent="0.25">
      <c r="D690" s="4" t="s">
        <v>920</v>
      </c>
      <c r="E690">
        <v>30028</v>
      </c>
      <c r="F690">
        <v>500</v>
      </c>
      <c r="G690">
        <f t="shared" si="10"/>
        <v>1</v>
      </c>
    </row>
    <row r="691" spans="4:7" x14ac:dyDescent="0.25">
      <c r="D691" s="4" t="s">
        <v>921</v>
      </c>
      <c r="E691">
        <v>30028</v>
      </c>
      <c r="F691">
        <v>502</v>
      </c>
      <c r="G691">
        <f t="shared" si="10"/>
        <v>1</v>
      </c>
    </row>
    <row r="692" spans="4:7" x14ac:dyDescent="0.25">
      <c r="D692" s="4" t="s">
        <v>922</v>
      </c>
      <c r="E692">
        <v>30028</v>
      </c>
      <c r="F692">
        <v>503</v>
      </c>
      <c r="G692">
        <f t="shared" si="10"/>
        <v>1</v>
      </c>
    </row>
    <row r="693" spans="4:7" x14ac:dyDescent="0.25">
      <c r="D693" s="4" t="s">
        <v>923</v>
      </c>
      <c r="E693">
        <v>30028</v>
      </c>
      <c r="F693">
        <v>504</v>
      </c>
      <c r="G693">
        <f t="shared" si="10"/>
        <v>1</v>
      </c>
    </row>
    <row r="694" spans="4:7" x14ac:dyDescent="0.25">
      <c r="D694" s="4" t="s">
        <v>924</v>
      </c>
      <c r="E694">
        <v>30028</v>
      </c>
      <c r="F694">
        <v>505</v>
      </c>
      <c r="G694">
        <f t="shared" si="10"/>
        <v>1</v>
      </c>
    </row>
    <row r="695" spans="4:7" x14ac:dyDescent="0.25">
      <c r="D695" s="4" t="s">
        <v>925</v>
      </c>
      <c r="E695">
        <v>30028</v>
      </c>
      <c r="F695">
        <v>600</v>
      </c>
      <c r="G695">
        <f t="shared" si="10"/>
        <v>1</v>
      </c>
    </row>
    <row r="696" spans="4:7" x14ac:dyDescent="0.25">
      <c r="D696" s="4" t="s">
        <v>926</v>
      </c>
      <c r="E696">
        <v>30028</v>
      </c>
      <c r="F696">
        <v>601</v>
      </c>
      <c r="G696">
        <f t="shared" si="10"/>
        <v>1</v>
      </c>
    </row>
    <row r="697" spans="4:7" x14ac:dyDescent="0.25">
      <c r="D697" s="4" t="s">
        <v>927</v>
      </c>
      <c r="E697">
        <v>30028</v>
      </c>
      <c r="F697">
        <v>602</v>
      </c>
      <c r="G697">
        <f t="shared" si="10"/>
        <v>1</v>
      </c>
    </row>
    <row r="698" spans="4:7" x14ac:dyDescent="0.25">
      <c r="D698" s="4" t="s">
        <v>928</v>
      </c>
      <c r="E698">
        <v>30028</v>
      </c>
      <c r="F698">
        <v>603</v>
      </c>
      <c r="G698">
        <f t="shared" si="10"/>
        <v>1</v>
      </c>
    </row>
    <row r="699" spans="4:7" x14ac:dyDescent="0.25">
      <c r="D699" s="4" t="s">
        <v>929</v>
      </c>
      <c r="E699">
        <v>30028</v>
      </c>
      <c r="F699">
        <v>604</v>
      </c>
      <c r="G699">
        <f t="shared" si="10"/>
        <v>1</v>
      </c>
    </row>
    <row r="700" spans="4:7" x14ac:dyDescent="0.25">
      <c r="D700" s="4" t="s">
        <v>930</v>
      </c>
      <c r="E700">
        <v>30028</v>
      </c>
      <c r="F700">
        <v>605</v>
      </c>
      <c r="G700">
        <f t="shared" si="10"/>
        <v>1</v>
      </c>
    </row>
    <row r="701" spans="4:7" x14ac:dyDescent="0.25">
      <c r="D701" s="4" t="s">
        <v>931</v>
      </c>
      <c r="E701">
        <v>30028</v>
      </c>
      <c r="F701">
        <v>700</v>
      </c>
      <c r="G701">
        <f t="shared" si="10"/>
        <v>1</v>
      </c>
    </row>
    <row r="702" spans="4:7" x14ac:dyDescent="0.25">
      <c r="D702" s="4" t="s">
        <v>932</v>
      </c>
      <c r="E702">
        <v>30028</v>
      </c>
      <c r="F702">
        <v>701</v>
      </c>
      <c r="G702">
        <f t="shared" si="10"/>
        <v>1</v>
      </c>
    </row>
    <row r="703" spans="4:7" x14ac:dyDescent="0.25">
      <c r="D703" s="4" t="s">
        <v>933</v>
      </c>
      <c r="E703">
        <v>30028</v>
      </c>
      <c r="F703">
        <v>702</v>
      </c>
      <c r="G703">
        <f t="shared" si="10"/>
        <v>1</v>
      </c>
    </row>
    <row r="704" spans="4:7" x14ac:dyDescent="0.25">
      <c r="D704" s="4" t="s">
        <v>934</v>
      </c>
      <c r="E704">
        <v>30028</v>
      </c>
      <c r="F704">
        <v>703</v>
      </c>
      <c r="G704">
        <f t="shared" si="10"/>
        <v>1</v>
      </c>
    </row>
    <row r="705" spans="4:7" x14ac:dyDescent="0.25">
      <c r="D705" s="4" t="s">
        <v>935</v>
      </c>
      <c r="E705">
        <v>30028</v>
      </c>
      <c r="F705">
        <v>704</v>
      </c>
      <c r="G705">
        <f t="shared" si="10"/>
        <v>1</v>
      </c>
    </row>
    <row r="706" spans="4:7" x14ac:dyDescent="0.25">
      <c r="D706" s="4" t="s">
        <v>936</v>
      </c>
      <c r="E706">
        <v>30028</v>
      </c>
      <c r="F706">
        <v>705</v>
      </c>
      <c r="G706">
        <f t="shared" si="10"/>
        <v>1</v>
      </c>
    </row>
    <row r="707" spans="4:7" x14ac:dyDescent="0.25">
      <c r="D707" s="4" t="s">
        <v>937</v>
      </c>
      <c r="E707">
        <v>30028</v>
      </c>
      <c r="F707">
        <v>800</v>
      </c>
      <c r="G707">
        <f t="shared" ref="G707:G770" si="11">COUNTIF($D$2:$D$1071,D707)</f>
        <v>1</v>
      </c>
    </row>
    <row r="708" spans="4:7" x14ac:dyDescent="0.25">
      <c r="D708" s="4" t="s">
        <v>938</v>
      </c>
      <c r="E708">
        <v>30028</v>
      </c>
      <c r="F708">
        <v>801</v>
      </c>
      <c r="G708">
        <f t="shared" si="11"/>
        <v>1</v>
      </c>
    </row>
    <row r="709" spans="4:7" x14ac:dyDescent="0.25">
      <c r="D709" s="4" t="s">
        <v>939</v>
      </c>
      <c r="E709">
        <v>30028</v>
      </c>
      <c r="F709">
        <v>802</v>
      </c>
      <c r="G709">
        <f t="shared" si="11"/>
        <v>1</v>
      </c>
    </row>
    <row r="710" spans="4:7" x14ac:dyDescent="0.25">
      <c r="D710" s="4" t="s">
        <v>940</v>
      </c>
      <c r="E710">
        <v>30028</v>
      </c>
      <c r="F710">
        <v>803</v>
      </c>
      <c r="G710">
        <f t="shared" si="11"/>
        <v>1</v>
      </c>
    </row>
    <row r="711" spans="4:7" x14ac:dyDescent="0.25">
      <c r="D711" s="4" t="s">
        <v>941</v>
      </c>
      <c r="E711">
        <v>30028</v>
      </c>
      <c r="F711">
        <v>804</v>
      </c>
      <c r="G711">
        <f t="shared" si="11"/>
        <v>1</v>
      </c>
    </row>
    <row r="712" spans="4:7" x14ac:dyDescent="0.25">
      <c r="D712" s="4" t="s">
        <v>942</v>
      </c>
      <c r="E712">
        <v>30028</v>
      </c>
      <c r="F712">
        <v>805</v>
      </c>
      <c r="G712">
        <f t="shared" si="11"/>
        <v>1</v>
      </c>
    </row>
    <row r="713" spans="4:7" x14ac:dyDescent="0.25">
      <c r="D713" s="4" t="s">
        <v>943</v>
      </c>
      <c r="E713">
        <v>30028</v>
      </c>
      <c r="F713">
        <v>806</v>
      </c>
      <c r="G713">
        <f t="shared" si="11"/>
        <v>1</v>
      </c>
    </row>
    <row r="714" spans="4:7" x14ac:dyDescent="0.25">
      <c r="D714" s="4" t="s">
        <v>944</v>
      </c>
      <c r="E714">
        <v>30028</v>
      </c>
      <c r="F714">
        <v>900</v>
      </c>
      <c r="G714">
        <f t="shared" si="11"/>
        <v>1</v>
      </c>
    </row>
    <row r="715" spans="4:7" x14ac:dyDescent="0.25">
      <c r="D715" s="4" t="s">
        <v>945</v>
      </c>
      <c r="E715">
        <v>30028</v>
      </c>
      <c r="F715">
        <v>901</v>
      </c>
      <c r="G715">
        <f t="shared" si="11"/>
        <v>1</v>
      </c>
    </row>
    <row r="716" spans="4:7" x14ac:dyDescent="0.25">
      <c r="D716" s="4" t="s">
        <v>946</v>
      </c>
      <c r="E716">
        <v>30028</v>
      </c>
      <c r="F716">
        <v>902</v>
      </c>
      <c r="G716">
        <f t="shared" si="11"/>
        <v>1</v>
      </c>
    </row>
    <row r="717" spans="4:7" x14ac:dyDescent="0.25">
      <c r="D717" s="4" t="s">
        <v>947</v>
      </c>
      <c r="E717">
        <v>30028</v>
      </c>
      <c r="F717">
        <v>903</v>
      </c>
      <c r="G717">
        <f t="shared" si="11"/>
        <v>1</v>
      </c>
    </row>
    <row r="718" spans="4:7" x14ac:dyDescent="0.25">
      <c r="D718" s="4" t="s">
        <v>948</v>
      </c>
      <c r="E718">
        <v>30028</v>
      </c>
      <c r="F718">
        <v>904</v>
      </c>
      <c r="G718">
        <f t="shared" si="11"/>
        <v>1</v>
      </c>
    </row>
    <row r="719" spans="4:7" x14ac:dyDescent="0.25">
      <c r="D719" s="4" t="s">
        <v>949</v>
      </c>
      <c r="E719">
        <v>30028</v>
      </c>
      <c r="F719">
        <v>905</v>
      </c>
      <c r="G719">
        <f t="shared" si="11"/>
        <v>1</v>
      </c>
    </row>
    <row r="720" spans="4:7" x14ac:dyDescent="0.25">
      <c r="D720" s="4" t="s">
        <v>950</v>
      </c>
      <c r="E720">
        <v>30028</v>
      </c>
      <c r="F720">
        <v>906</v>
      </c>
      <c r="G720">
        <f t="shared" si="11"/>
        <v>1</v>
      </c>
    </row>
    <row r="721" spans="4:7" x14ac:dyDescent="0.25">
      <c r="D721" s="4" t="s">
        <v>951</v>
      </c>
      <c r="E721">
        <v>30028</v>
      </c>
      <c r="F721">
        <v>907</v>
      </c>
      <c r="G721">
        <f t="shared" si="11"/>
        <v>1</v>
      </c>
    </row>
    <row r="722" spans="4:7" x14ac:dyDescent="0.25">
      <c r="D722" s="4" t="s">
        <v>952</v>
      </c>
      <c r="E722">
        <v>30028</v>
      </c>
      <c r="F722">
        <v>908</v>
      </c>
      <c r="G722">
        <f t="shared" si="11"/>
        <v>1</v>
      </c>
    </row>
    <row r="723" spans="4:7" x14ac:dyDescent="0.25">
      <c r="D723" s="4" t="s">
        <v>953</v>
      </c>
      <c r="E723">
        <v>30028</v>
      </c>
      <c r="F723">
        <v>1000</v>
      </c>
      <c r="G723">
        <f t="shared" si="11"/>
        <v>1</v>
      </c>
    </row>
    <row r="724" spans="4:7" x14ac:dyDescent="0.25">
      <c r="D724" s="4" t="s">
        <v>954</v>
      </c>
      <c r="E724">
        <v>30028</v>
      </c>
      <c r="F724">
        <v>1001</v>
      </c>
      <c r="G724">
        <f t="shared" si="11"/>
        <v>1</v>
      </c>
    </row>
    <row r="725" spans="4:7" x14ac:dyDescent="0.25">
      <c r="D725" s="4" t="s">
        <v>955</v>
      </c>
      <c r="E725">
        <v>30028</v>
      </c>
      <c r="F725">
        <v>1002</v>
      </c>
      <c r="G725">
        <f t="shared" si="11"/>
        <v>1</v>
      </c>
    </row>
    <row r="726" spans="4:7" x14ac:dyDescent="0.25">
      <c r="D726" s="4" t="s">
        <v>956</v>
      </c>
      <c r="E726">
        <v>30028</v>
      </c>
      <c r="F726">
        <v>1003</v>
      </c>
      <c r="G726">
        <f t="shared" si="11"/>
        <v>1</v>
      </c>
    </row>
    <row r="727" spans="4:7" x14ac:dyDescent="0.25">
      <c r="D727" s="4" t="s">
        <v>957</v>
      </c>
      <c r="E727">
        <v>30028</v>
      </c>
      <c r="F727">
        <v>1004</v>
      </c>
      <c r="G727">
        <f t="shared" si="11"/>
        <v>1</v>
      </c>
    </row>
    <row r="728" spans="4:7" x14ac:dyDescent="0.25">
      <c r="D728" s="4" t="s">
        <v>958</v>
      </c>
      <c r="E728">
        <v>30028</v>
      </c>
      <c r="F728">
        <v>1005</v>
      </c>
      <c r="G728">
        <f t="shared" si="11"/>
        <v>1</v>
      </c>
    </row>
    <row r="729" spans="4:7" x14ac:dyDescent="0.25">
      <c r="D729" s="4" t="s">
        <v>959</v>
      </c>
      <c r="E729">
        <v>30028</v>
      </c>
      <c r="F729">
        <v>1006</v>
      </c>
      <c r="G729">
        <f t="shared" si="11"/>
        <v>1</v>
      </c>
    </row>
    <row r="730" spans="4:7" x14ac:dyDescent="0.25">
      <c r="D730" s="4" t="s">
        <v>960</v>
      </c>
      <c r="E730">
        <v>30028</v>
      </c>
      <c r="F730">
        <v>1007</v>
      </c>
      <c r="G730">
        <f t="shared" si="11"/>
        <v>1</v>
      </c>
    </row>
    <row r="731" spans="4:7" x14ac:dyDescent="0.25">
      <c r="D731" s="4" t="s">
        <v>961</v>
      </c>
      <c r="E731">
        <v>30028</v>
      </c>
      <c r="F731">
        <v>1008</v>
      </c>
      <c r="G731">
        <f t="shared" si="11"/>
        <v>1</v>
      </c>
    </row>
    <row r="732" spans="4:7" x14ac:dyDescent="0.25">
      <c r="D732" s="4" t="s">
        <v>962</v>
      </c>
      <c r="E732">
        <v>30028</v>
      </c>
      <c r="F732">
        <v>1009</v>
      </c>
      <c r="G732">
        <f t="shared" si="11"/>
        <v>1</v>
      </c>
    </row>
    <row r="733" spans="4:7" x14ac:dyDescent="0.25">
      <c r="D733" s="4" t="s">
        <v>963</v>
      </c>
      <c r="E733">
        <v>30028</v>
      </c>
      <c r="F733">
        <v>1010</v>
      </c>
      <c r="G733">
        <f t="shared" si="11"/>
        <v>1</v>
      </c>
    </row>
    <row r="734" spans="4:7" x14ac:dyDescent="0.25">
      <c r="D734" s="4" t="s">
        <v>964</v>
      </c>
      <c r="E734">
        <v>30028</v>
      </c>
      <c r="F734">
        <v>1012</v>
      </c>
      <c r="G734">
        <f t="shared" si="11"/>
        <v>1</v>
      </c>
    </row>
    <row r="735" spans="4:7" x14ac:dyDescent="0.25">
      <c r="D735" s="4" t="s">
        <v>965</v>
      </c>
      <c r="E735">
        <v>30028</v>
      </c>
      <c r="F735">
        <v>1100</v>
      </c>
      <c r="G735">
        <f t="shared" si="11"/>
        <v>1</v>
      </c>
    </row>
    <row r="736" spans="4:7" x14ac:dyDescent="0.25">
      <c r="D736" s="4" t="s">
        <v>966</v>
      </c>
      <c r="E736">
        <v>30028</v>
      </c>
      <c r="F736">
        <v>1101</v>
      </c>
      <c r="G736">
        <f t="shared" si="11"/>
        <v>1</v>
      </c>
    </row>
    <row r="737" spans="4:7" x14ac:dyDescent="0.25">
      <c r="D737" s="4" t="s">
        <v>967</v>
      </c>
      <c r="E737">
        <v>30028</v>
      </c>
      <c r="F737">
        <v>1102</v>
      </c>
      <c r="G737">
        <f t="shared" si="11"/>
        <v>1</v>
      </c>
    </row>
    <row r="738" spans="4:7" x14ac:dyDescent="0.25">
      <c r="D738" s="4" t="s">
        <v>968</v>
      </c>
      <c r="E738">
        <v>30028</v>
      </c>
      <c r="F738">
        <v>1103</v>
      </c>
      <c r="G738">
        <f t="shared" si="11"/>
        <v>1</v>
      </c>
    </row>
    <row r="739" spans="4:7" x14ac:dyDescent="0.25">
      <c r="D739" s="4" t="s">
        <v>969</v>
      </c>
      <c r="E739">
        <v>30028</v>
      </c>
      <c r="F739">
        <v>1104</v>
      </c>
      <c r="G739">
        <f t="shared" si="11"/>
        <v>1</v>
      </c>
    </row>
    <row r="740" spans="4:7" x14ac:dyDescent="0.25">
      <c r="D740" s="4" t="s">
        <v>970</v>
      </c>
      <c r="E740">
        <v>30028</v>
      </c>
      <c r="F740">
        <v>1106</v>
      </c>
      <c r="G740">
        <f t="shared" si="11"/>
        <v>1</v>
      </c>
    </row>
    <row r="741" spans="4:7" x14ac:dyDescent="0.25">
      <c r="D741" s="4" t="s">
        <v>971</v>
      </c>
      <c r="E741">
        <v>30028</v>
      </c>
      <c r="F741">
        <v>1107</v>
      </c>
      <c r="G741">
        <f t="shared" si="11"/>
        <v>1</v>
      </c>
    </row>
    <row r="742" spans="4:7" x14ac:dyDescent="0.25">
      <c r="D742" s="4" t="s">
        <v>972</v>
      </c>
      <c r="E742">
        <v>30028</v>
      </c>
      <c r="F742">
        <v>1108</v>
      </c>
      <c r="G742">
        <f t="shared" si="11"/>
        <v>1</v>
      </c>
    </row>
    <row r="743" spans="4:7" x14ac:dyDescent="0.25">
      <c r="D743" s="4" t="s">
        <v>973</v>
      </c>
      <c r="E743">
        <v>30028</v>
      </c>
      <c r="F743">
        <v>1109</v>
      </c>
      <c r="G743">
        <f t="shared" si="11"/>
        <v>1</v>
      </c>
    </row>
    <row r="744" spans="4:7" x14ac:dyDescent="0.25">
      <c r="D744" s="4" t="s">
        <v>974</v>
      </c>
      <c r="E744">
        <v>30028</v>
      </c>
      <c r="F744">
        <v>1110</v>
      </c>
      <c r="G744">
        <f t="shared" si="11"/>
        <v>1</v>
      </c>
    </row>
    <row r="745" spans="4:7" x14ac:dyDescent="0.25">
      <c r="D745" s="4" t="s">
        <v>975</v>
      </c>
      <c r="E745">
        <v>30028</v>
      </c>
      <c r="F745">
        <v>1111</v>
      </c>
      <c r="G745">
        <f t="shared" si="11"/>
        <v>1</v>
      </c>
    </row>
    <row r="746" spans="4:7" x14ac:dyDescent="0.25">
      <c r="D746" s="4" t="s">
        <v>976</v>
      </c>
      <c r="E746">
        <v>30028</v>
      </c>
      <c r="F746">
        <v>1112</v>
      </c>
      <c r="G746">
        <f t="shared" si="11"/>
        <v>1</v>
      </c>
    </row>
    <row r="747" spans="4:7" x14ac:dyDescent="0.25">
      <c r="D747" s="4" t="s">
        <v>977</v>
      </c>
      <c r="E747">
        <v>30028</v>
      </c>
      <c r="F747">
        <v>1113</v>
      </c>
      <c r="G747">
        <f t="shared" si="11"/>
        <v>1</v>
      </c>
    </row>
    <row r="748" spans="4:7" x14ac:dyDescent="0.25">
      <c r="D748" s="4" t="s">
        <v>978</v>
      </c>
      <c r="E748">
        <v>30028</v>
      </c>
      <c r="F748">
        <v>1114</v>
      </c>
      <c r="G748">
        <f t="shared" si="11"/>
        <v>1</v>
      </c>
    </row>
    <row r="749" spans="4:7" x14ac:dyDescent="0.25">
      <c r="D749" s="4" t="s">
        <v>979</v>
      </c>
      <c r="E749">
        <v>30028</v>
      </c>
      <c r="F749">
        <v>1115</v>
      </c>
      <c r="G749">
        <f t="shared" si="11"/>
        <v>1</v>
      </c>
    </row>
    <row r="750" spans="4:7" x14ac:dyDescent="0.25">
      <c r="D750" s="4" t="s">
        <v>980</v>
      </c>
      <c r="E750">
        <v>30028</v>
      </c>
      <c r="F750">
        <v>1200</v>
      </c>
      <c r="G750">
        <f t="shared" si="11"/>
        <v>1</v>
      </c>
    </row>
    <row r="751" spans="4:7" x14ac:dyDescent="0.25">
      <c r="D751" s="4" t="s">
        <v>981</v>
      </c>
      <c r="E751">
        <v>30028</v>
      </c>
      <c r="F751">
        <v>1202</v>
      </c>
      <c r="G751">
        <f t="shared" si="11"/>
        <v>1</v>
      </c>
    </row>
    <row r="752" spans="4:7" x14ac:dyDescent="0.25">
      <c r="D752" s="4" t="s">
        <v>982</v>
      </c>
      <c r="E752">
        <v>30028</v>
      </c>
      <c r="F752">
        <v>1203</v>
      </c>
      <c r="G752">
        <f t="shared" si="11"/>
        <v>1</v>
      </c>
    </row>
    <row r="753" spans="4:7" x14ac:dyDescent="0.25">
      <c r="D753" s="4" t="s">
        <v>189</v>
      </c>
      <c r="E753">
        <v>30029</v>
      </c>
      <c r="F753">
        <v>0</v>
      </c>
      <c r="G753">
        <f t="shared" si="11"/>
        <v>2</v>
      </c>
    </row>
    <row r="754" spans="4:7" x14ac:dyDescent="0.25">
      <c r="D754" s="4" t="s">
        <v>983</v>
      </c>
      <c r="E754">
        <v>30029</v>
      </c>
      <c r="F754">
        <v>1</v>
      </c>
      <c r="G754">
        <f t="shared" si="11"/>
        <v>1</v>
      </c>
    </row>
    <row r="755" spans="4:7" x14ac:dyDescent="0.25">
      <c r="D755" s="4" t="s">
        <v>984</v>
      </c>
      <c r="E755">
        <v>30029</v>
      </c>
      <c r="F755">
        <v>2</v>
      </c>
      <c r="G755">
        <f t="shared" si="11"/>
        <v>1</v>
      </c>
    </row>
    <row r="756" spans="4:7" x14ac:dyDescent="0.25">
      <c r="D756" s="4" t="s">
        <v>985</v>
      </c>
      <c r="E756">
        <v>30029</v>
      </c>
      <c r="F756">
        <v>3</v>
      </c>
      <c r="G756">
        <f t="shared" si="11"/>
        <v>1</v>
      </c>
    </row>
    <row r="757" spans="4:7" x14ac:dyDescent="0.25">
      <c r="D757" s="4" t="s">
        <v>986</v>
      </c>
      <c r="E757">
        <v>30029</v>
      </c>
      <c r="F757">
        <v>4</v>
      </c>
      <c r="G757">
        <f t="shared" si="11"/>
        <v>1</v>
      </c>
    </row>
    <row r="758" spans="4:7" x14ac:dyDescent="0.25">
      <c r="D758" s="4" t="s">
        <v>987</v>
      </c>
      <c r="E758">
        <v>30029</v>
      </c>
      <c r="F758">
        <v>5</v>
      </c>
      <c r="G758">
        <f t="shared" si="11"/>
        <v>1</v>
      </c>
    </row>
    <row r="759" spans="4:7" x14ac:dyDescent="0.25">
      <c r="D759" s="4" t="s">
        <v>988</v>
      </c>
      <c r="E759">
        <v>30029</v>
      </c>
      <c r="F759">
        <v>6</v>
      </c>
      <c r="G759">
        <f t="shared" si="11"/>
        <v>1</v>
      </c>
    </row>
    <row r="760" spans="4:7" x14ac:dyDescent="0.25">
      <c r="D760" s="4" t="s">
        <v>989</v>
      </c>
      <c r="E760">
        <v>30029</v>
      </c>
      <c r="F760">
        <v>7</v>
      </c>
      <c r="G760">
        <f t="shared" si="11"/>
        <v>1</v>
      </c>
    </row>
    <row r="761" spans="4:7" x14ac:dyDescent="0.25">
      <c r="D761" s="4" t="s">
        <v>990</v>
      </c>
      <c r="E761">
        <v>30029</v>
      </c>
      <c r="F761">
        <v>8</v>
      </c>
      <c r="G761">
        <f t="shared" si="11"/>
        <v>1</v>
      </c>
    </row>
    <row r="762" spans="4:7" x14ac:dyDescent="0.25">
      <c r="D762" s="4" t="s">
        <v>189</v>
      </c>
      <c r="E762">
        <v>30029</v>
      </c>
      <c r="F762">
        <v>9</v>
      </c>
      <c r="G762">
        <f t="shared" si="11"/>
        <v>2</v>
      </c>
    </row>
    <row r="763" spans="4:7" x14ac:dyDescent="0.25">
      <c r="D763" s="4" t="s">
        <v>991</v>
      </c>
      <c r="E763">
        <v>30029</v>
      </c>
      <c r="F763">
        <v>10</v>
      </c>
      <c r="G763">
        <f t="shared" si="11"/>
        <v>1</v>
      </c>
    </row>
    <row r="764" spans="4:7" x14ac:dyDescent="0.25">
      <c r="D764" s="4" t="s">
        <v>992</v>
      </c>
      <c r="E764">
        <v>30029</v>
      </c>
      <c r="F764">
        <v>11</v>
      </c>
      <c r="G764">
        <f t="shared" si="11"/>
        <v>1</v>
      </c>
    </row>
    <row r="765" spans="4:7" x14ac:dyDescent="0.25">
      <c r="D765" s="4" t="s">
        <v>993</v>
      </c>
      <c r="E765">
        <v>30029</v>
      </c>
      <c r="F765">
        <v>12</v>
      </c>
      <c r="G765">
        <f t="shared" si="11"/>
        <v>1</v>
      </c>
    </row>
    <row r="766" spans="4:7" x14ac:dyDescent="0.25">
      <c r="D766" s="4" t="s">
        <v>994</v>
      </c>
      <c r="E766">
        <v>30029</v>
      </c>
      <c r="F766">
        <v>13</v>
      </c>
      <c r="G766">
        <f t="shared" si="11"/>
        <v>1</v>
      </c>
    </row>
    <row r="767" spans="4:7" x14ac:dyDescent="0.25">
      <c r="D767" s="4" t="s">
        <v>995</v>
      </c>
      <c r="E767">
        <v>30029</v>
      </c>
      <c r="F767">
        <v>14</v>
      </c>
      <c r="G767">
        <f t="shared" si="11"/>
        <v>1</v>
      </c>
    </row>
    <row r="768" spans="4:7" x14ac:dyDescent="0.25">
      <c r="D768" s="4" t="s">
        <v>996</v>
      </c>
      <c r="E768">
        <v>30029</v>
      </c>
      <c r="F768">
        <v>15</v>
      </c>
      <c r="G768">
        <f t="shared" si="11"/>
        <v>1</v>
      </c>
    </row>
    <row r="769" spans="4:7" x14ac:dyDescent="0.25">
      <c r="D769" s="4" t="s">
        <v>193</v>
      </c>
      <c r="E769">
        <v>30030</v>
      </c>
      <c r="F769">
        <v>0</v>
      </c>
      <c r="G769">
        <f t="shared" si="11"/>
        <v>2</v>
      </c>
    </row>
    <row r="770" spans="4:7" x14ac:dyDescent="0.25">
      <c r="D770" s="4" t="s">
        <v>193</v>
      </c>
      <c r="E770">
        <v>30030</v>
      </c>
      <c r="F770">
        <v>1</v>
      </c>
      <c r="G770">
        <f t="shared" si="11"/>
        <v>2</v>
      </c>
    </row>
    <row r="771" spans="4:7" x14ac:dyDescent="0.25">
      <c r="D771" s="4" t="s">
        <v>997</v>
      </c>
      <c r="E771">
        <v>30030</v>
      </c>
      <c r="F771">
        <v>2</v>
      </c>
      <c r="G771">
        <f t="shared" ref="G771:G834" si="12">COUNTIF($D$2:$D$1071,D771)</f>
        <v>1</v>
      </c>
    </row>
    <row r="772" spans="4:7" x14ac:dyDescent="0.25">
      <c r="D772" s="4" t="s">
        <v>998</v>
      </c>
      <c r="E772">
        <v>30030</v>
      </c>
      <c r="F772">
        <v>3</v>
      </c>
      <c r="G772">
        <f t="shared" si="12"/>
        <v>1</v>
      </c>
    </row>
    <row r="773" spans="4:7" x14ac:dyDescent="0.25">
      <c r="D773" s="4" t="s">
        <v>999</v>
      </c>
      <c r="E773">
        <v>30030</v>
      </c>
      <c r="F773">
        <v>4</v>
      </c>
      <c r="G773">
        <f t="shared" si="12"/>
        <v>1</v>
      </c>
    </row>
    <row r="774" spans="4:7" x14ac:dyDescent="0.25">
      <c r="D774" s="4" t="s">
        <v>1000</v>
      </c>
      <c r="E774">
        <v>30030</v>
      </c>
      <c r="F774">
        <v>5</v>
      </c>
      <c r="G774">
        <f t="shared" si="12"/>
        <v>1</v>
      </c>
    </row>
    <row r="775" spans="4:7" x14ac:dyDescent="0.25">
      <c r="D775" s="4" t="s">
        <v>1001</v>
      </c>
      <c r="E775">
        <v>30030</v>
      </c>
      <c r="F775">
        <v>6</v>
      </c>
      <c r="G775">
        <f t="shared" si="12"/>
        <v>1</v>
      </c>
    </row>
    <row r="776" spans="4:7" x14ac:dyDescent="0.25">
      <c r="D776" s="4" t="s">
        <v>1002</v>
      </c>
      <c r="E776">
        <v>30030</v>
      </c>
      <c r="F776">
        <v>7</v>
      </c>
      <c r="G776">
        <f t="shared" si="12"/>
        <v>1</v>
      </c>
    </row>
    <row r="777" spans="4:7" x14ac:dyDescent="0.25">
      <c r="D777" s="4" t="s">
        <v>1003</v>
      </c>
      <c r="E777">
        <v>30030</v>
      </c>
      <c r="F777">
        <v>8</v>
      </c>
      <c r="G777">
        <f t="shared" si="12"/>
        <v>1</v>
      </c>
    </row>
    <row r="778" spans="4:7" x14ac:dyDescent="0.25">
      <c r="D778" s="4" t="s">
        <v>1004</v>
      </c>
      <c r="E778">
        <v>30030</v>
      </c>
      <c r="F778">
        <v>9</v>
      </c>
      <c r="G778">
        <f t="shared" si="12"/>
        <v>1</v>
      </c>
    </row>
    <row r="779" spans="4:7" x14ac:dyDescent="0.25">
      <c r="D779" s="4" t="s">
        <v>1005</v>
      </c>
      <c r="E779">
        <v>30030</v>
      </c>
      <c r="F779">
        <v>10</v>
      </c>
      <c r="G779">
        <f t="shared" si="12"/>
        <v>1</v>
      </c>
    </row>
    <row r="780" spans="4:7" x14ac:dyDescent="0.25">
      <c r="D780" s="4" t="s">
        <v>1006</v>
      </c>
      <c r="E780">
        <v>30030</v>
      </c>
      <c r="F780">
        <v>11</v>
      </c>
      <c r="G780">
        <f t="shared" si="12"/>
        <v>1</v>
      </c>
    </row>
    <row r="781" spans="4:7" x14ac:dyDescent="0.25">
      <c r="D781" s="4" t="s">
        <v>1007</v>
      </c>
      <c r="E781">
        <v>30030</v>
      </c>
      <c r="F781">
        <v>12</v>
      </c>
      <c r="G781">
        <f t="shared" si="12"/>
        <v>1</v>
      </c>
    </row>
    <row r="782" spans="4:7" x14ac:dyDescent="0.25">
      <c r="D782" s="4" t="s">
        <v>1008</v>
      </c>
      <c r="E782">
        <v>30030</v>
      </c>
      <c r="F782">
        <v>13</v>
      </c>
      <c r="G782">
        <f t="shared" si="12"/>
        <v>1</v>
      </c>
    </row>
    <row r="783" spans="4:7" x14ac:dyDescent="0.25">
      <c r="D783" s="4" t="s">
        <v>1009</v>
      </c>
      <c r="E783">
        <v>30030</v>
      </c>
      <c r="F783">
        <v>14</v>
      </c>
      <c r="G783">
        <f t="shared" si="12"/>
        <v>1</v>
      </c>
    </row>
    <row r="784" spans="4:7" x14ac:dyDescent="0.25">
      <c r="D784" s="4" t="s">
        <v>1010</v>
      </c>
      <c r="E784">
        <v>30030</v>
      </c>
      <c r="F784">
        <v>15</v>
      </c>
      <c r="G784">
        <f t="shared" si="12"/>
        <v>1</v>
      </c>
    </row>
    <row r="785" spans="4:7" x14ac:dyDescent="0.25">
      <c r="D785" s="4" t="s">
        <v>1011</v>
      </c>
      <c r="E785">
        <v>30030</v>
      </c>
      <c r="F785">
        <v>16</v>
      </c>
      <c r="G785">
        <f t="shared" si="12"/>
        <v>1</v>
      </c>
    </row>
    <row r="786" spans="4:7" x14ac:dyDescent="0.25">
      <c r="D786" s="4" t="s">
        <v>1012</v>
      </c>
      <c r="E786">
        <v>30030</v>
      </c>
      <c r="F786">
        <v>17</v>
      </c>
      <c r="G786">
        <f t="shared" si="12"/>
        <v>1</v>
      </c>
    </row>
    <row r="787" spans="4:7" x14ac:dyDescent="0.25">
      <c r="D787" s="4" t="s">
        <v>1013</v>
      </c>
      <c r="E787">
        <v>30030</v>
      </c>
      <c r="F787">
        <v>18</v>
      </c>
      <c r="G787">
        <f t="shared" si="12"/>
        <v>1</v>
      </c>
    </row>
    <row r="788" spans="4:7" x14ac:dyDescent="0.25">
      <c r="D788" s="4" t="s">
        <v>1014</v>
      </c>
      <c r="E788">
        <v>30030</v>
      </c>
      <c r="F788">
        <v>19</v>
      </c>
      <c r="G788">
        <f t="shared" si="12"/>
        <v>1</v>
      </c>
    </row>
    <row r="789" spans="4:7" x14ac:dyDescent="0.25">
      <c r="D789" s="4" t="s">
        <v>1015</v>
      </c>
      <c r="E789">
        <v>30030</v>
      </c>
      <c r="F789">
        <v>100</v>
      </c>
      <c r="G789">
        <f t="shared" si="12"/>
        <v>1</v>
      </c>
    </row>
    <row r="790" spans="4:7" x14ac:dyDescent="0.25">
      <c r="D790" s="4" t="s">
        <v>1016</v>
      </c>
      <c r="E790">
        <v>30030</v>
      </c>
      <c r="F790">
        <v>102</v>
      </c>
      <c r="G790">
        <f t="shared" si="12"/>
        <v>1</v>
      </c>
    </row>
    <row r="791" spans="4:7" x14ac:dyDescent="0.25">
      <c r="D791" s="4" t="s">
        <v>1017</v>
      </c>
      <c r="E791">
        <v>30030</v>
      </c>
      <c r="F791">
        <v>107</v>
      </c>
      <c r="G791">
        <f t="shared" si="12"/>
        <v>1</v>
      </c>
    </row>
    <row r="792" spans="4:7" x14ac:dyDescent="0.25">
      <c r="D792" s="4" t="s">
        <v>1018</v>
      </c>
      <c r="E792">
        <v>30030</v>
      </c>
      <c r="F792">
        <v>200</v>
      </c>
      <c r="G792">
        <f t="shared" si="12"/>
        <v>1</v>
      </c>
    </row>
    <row r="793" spans="4:7" x14ac:dyDescent="0.25">
      <c r="D793" s="4" t="s">
        <v>1019</v>
      </c>
      <c r="E793">
        <v>30030</v>
      </c>
      <c r="F793">
        <v>201</v>
      </c>
      <c r="G793">
        <f t="shared" si="12"/>
        <v>1</v>
      </c>
    </row>
    <row r="794" spans="4:7" x14ac:dyDescent="0.25">
      <c r="D794" s="4" t="s">
        <v>1020</v>
      </c>
      <c r="E794">
        <v>30030</v>
      </c>
      <c r="F794">
        <v>203</v>
      </c>
      <c r="G794">
        <f t="shared" si="12"/>
        <v>1</v>
      </c>
    </row>
    <row r="795" spans="4:7" x14ac:dyDescent="0.25">
      <c r="D795" s="4" t="s">
        <v>1021</v>
      </c>
      <c r="E795">
        <v>30030</v>
      </c>
      <c r="F795">
        <v>300</v>
      </c>
      <c r="G795">
        <f t="shared" si="12"/>
        <v>1</v>
      </c>
    </row>
    <row r="796" spans="4:7" x14ac:dyDescent="0.25">
      <c r="D796" s="4" t="s">
        <v>1022</v>
      </c>
      <c r="E796">
        <v>30030</v>
      </c>
      <c r="F796">
        <v>303</v>
      </c>
      <c r="G796">
        <f t="shared" si="12"/>
        <v>1</v>
      </c>
    </row>
    <row r="797" spans="4:7" x14ac:dyDescent="0.25">
      <c r="D797" s="4" t="s">
        <v>1023</v>
      </c>
      <c r="E797">
        <v>30030</v>
      </c>
      <c r="F797">
        <v>400</v>
      </c>
      <c r="G797">
        <f t="shared" si="12"/>
        <v>1</v>
      </c>
    </row>
    <row r="798" spans="4:7" x14ac:dyDescent="0.25">
      <c r="D798" s="4" t="s">
        <v>1024</v>
      </c>
      <c r="E798">
        <v>30030</v>
      </c>
      <c r="F798">
        <v>403</v>
      </c>
      <c r="G798">
        <f t="shared" si="12"/>
        <v>1</v>
      </c>
    </row>
    <row r="799" spans="4:7" x14ac:dyDescent="0.25">
      <c r="D799" s="4" t="s">
        <v>1025</v>
      </c>
      <c r="E799">
        <v>30030</v>
      </c>
      <c r="F799">
        <v>404</v>
      </c>
      <c r="G799">
        <f t="shared" si="12"/>
        <v>1</v>
      </c>
    </row>
    <row r="800" spans="4:7" x14ac:dyDescent="0.25">
      <c r="D800" s="4" t="s">
        <v>1026</v>
      </c>
      <c r="E800">
        <v>30030</v>
      </c>
      <c r="F800">
        <v>405</v>
      </c>
      <c r="G800">
        <f t="shared" si="12"/>
        <v>1</v>
      </c>
    </row>
    <row r="801" spans="4:7" x14ac:dyDescent="0.25">
      <c r="D801" s="4" t="s">
        <v>1027</v>
      </c>
      <c r="E801">
        <v>30030</v>
      </c>
      <c r="F801">
        <v>406</v>
      </c>
      <c r="G801">
        <f t="shared" si="12"/>
        <v>1</v>
      </c>
    </row>
    <row r="802" spans="4:7" x14ac:dyDescent="0.25">
      <c r="D802" s="4" t="s">
        <v>1028</v>
      </c>
      <c r="E802">
        <v>30030</v>
      </c>
      <c r="F802">
        <v>407</v>
      </c>
      <c r="G802">
        <f t="shared" si="12"/>
        <v>1</v>
      </c>
    </row>
    <row r="803" spans="4:7" x14ac:dyDescent="0.25">
      <c r="D803" s="4" t="s">
        <v>1029</v>
      </c>
      <c r="E803">
        <v>30030</v>
      </c>
      <c r="F803">
        <v>408</v>
      </c>
      <c r="G803">
        <f t="shared" si="12"/>
        <v>1</v>
      </c>
    </row>
    <row r="804" spans="4:7" x14ac:dyDescent="0.25">
      <c r="D804" s="4" t="s">
        <v>1030</v>
      </c>
      <c r="E804">
        <v>30030</v>
      </c>
      <c r="F804">
        <v>409</v>
      </c>
      <c r="G804">
        <f t="shared" si="12"/>
        <v>1</v>
      </c>
    </row>
    <row r="805" spans="4:7" x14ac:dyDescent="0.25">
      <c r="D805" s="4" t="s">
        <v>1031</v>
      </c>
      <c r="E805">
        <v>30030</v>
      </c>
      <c r="F805">
        <v>500</v>
      </c>
      <c r="G805">
        <f t="shared" si="12"/>
        <v>1</v>
      </c>
    </row>
    <row r="806" spans="4:7" x14ac:dyDescent="0.25">
      <c r="D806" s="4" t="s">
        <v>1032</v>
      </c>
      <c r="E806">
        <v>30030</v>
      </c>
      <c r="F806">
        <v>502</v>
      </c>
      <c r="G806">
        <f t="shared" si="12"/>
        <v>1</v>
      </c>
    </row>
    <row r="807" spans="4:7" x14ac:dyDescent="0.25">
      <c r="D807" s="4" t="s">
        <v>1033</v>
      </c>
      <c r="E807">
        <v>30030</v>
      </c>
      <c r="F807">
        <v>600</v>
      </c>
      <c r="G807">
        <f t="shared" si="12"/>
        <v>1</v>
      </c>
    </row>
    <row r="808" spans="4:7" x14ac:dyDescent="0.25">
      <c r="D808" s="4" t="s">
        <v>1034</v>
      </c>
      <c r="E808">
        <v>30030</v>
      </c>
      <c r="F808">
        <v>603</v>
      </c>
      <c r="G808">
        <f t="shared" si="12"/>
        <v>1</v>
      </c>
    </row>
    <row r="809" spans="4:7" x14ac:dyDescent="0.25">
      <c r="D809" s="4" t="s">
        <v>1035</v>
      </c>
      <c r="E809">
        <v>30030</v>
      </c>
      <c r="F809">
        <v>606</v>
      </c>
      <c r="G809">
        <f t="shared" si="12"/>
        <v>1</v>
      </c>
    </row>
    <row r="810" spans="4:7" x14ac:dyDescent="0.25">
      <c r="D810" s="4" t="s">
        <v>1036</v>
      </c>
      <c r="E810">
        <v>30030</v>
      </c>
      <c r="F810">
        <v>1000</v>
      </c>
      <c r="G810">
        <f t="shared" si="12"/>
        <v>1</v>
      </c>
    </row>
    <row r="811" spans="4:7" x14ac:dyDescent="0.25">
      <c r="D811" s="4" t="s">
        <v>1037</v>
      </c>
      <c r="E811">
        <v>30030</v>
      </c>
      <c r="F811">
        <v>1002</v>
      </c>
      <c r="G811">
        <f t="shared" si="12"/>
        <v>1</v>
      </c>
    </row>
    <row r="812" spans="4:7" x14ac:dyDescent="0.25">
      <c r="D812" s="4" t="s">
        <v>1038</v>
      </c>
      <c r="E812">
        <v>30030</v>
      </c>
      <c r="F812">
        <v>1100</v>
      </c>
      <c r="G812">
        <f t="shared" si="12"/>
        <v>1</v>
      </c>
    </row>
    <row r="813" spans="4:7" x14ac:dyDescent="0.25">
      <c r="D813" s="4" t="s">
        <v>1039</v>
      </c>
      <c r="E813">
        <v>30030</v>
      </c>
      <c r="F813">
        <v>1102</v>
      </c>
      <c r="G813">
        <f t="shared" si="12"/>
        <v>1</v>
      </c>
    </row>
    <row r="814" spans="4:7" x14ac:dyDescent="0.25">
      <c r="D814" s="4" t="s">
        <v>1040</v>
      </c>
      <c r="E814">
        <v>30030</v>
      </c>
      <c r="F814">
        <v>1200</v>
      </c>
      <c r="G814">
        <f t="shared" si="12"/>
        <v>1</v>
      </c>
    </row>
    <row r="815" spans="4:7" x14ac:dyDescent="0.25">
      <c r="D815" s="4" t="s">
        <v>1041</v>
      </c>
      <c r="E815">
        <v>30030</v>
      </c>
      <c r="F815">
        <v>1201</v>
      </c>
      <c r="G815">
        <f t="shared" si="12"/>
        <v>1</v>
      </c>
    </row>
    <row r="816" spans="4:7" x14ac:dyDescent="0.25">
      <c r="D816" s="4" t="s">
        <v>1042</v>
      </c>
      <c r="E816">
        <v>30030</v>
      </c>
      <c r="F816">
        <v>1202</v>
      </c>
      <c r="G816">
        <f t="shared" si="12"/>
        <v>1</v>
      </c>
    </row>
    <row r="817" spans="4:7" x14ac:dyDescent="0.25">
      <c r="D817" s="4" t="s">
        <v>1043</v>
      </c>
      <c r="E817">
        <v>30030</v>
      </c>
      <c r="F817">
        <v>1500</v>
      </c>
      <c r="G817">
        <f t="shared" si="12"/>
        <v>1</v>
      </c>
    </row>
    <row r="818" spans="4:7" x14ac:dyDescent="0.25">
      <c r="D818" s="4" t="s">
        <v>1044</v>
      </c>
      <c r="E818">
        <v>30030</v>
      </c>
      <c r="F818">
        <v>1504</v>
      </c>
      <c r="G818">
        <f t="shared" si="12"/>
        <v>1</v>
      </c>
    </row>
    <row r="819" spans="4:7" x14ac:dyDescent="0.25">
      <c r="D819" s="4" t="s">
        <v>1045</v>
      </c>
      <c r="E819">
        <v>30030</v>
      </c>
      <c r="F819">
        <v>1600</v>
      </c>
      <c r="G819">
        <f t="shared" si="12"/>
        <v>1</v>
      </c>
    </row>
    <row r="820" spans="4:7" x14ac:dyDescent="0.25">
      <c r="D820" s="4" t="s">
        <v>1046</v>
      </c>
      <c r="E820">
        <v>30030</v>
      </c>
      <c r="F820">
        <v>1601</v>
      </c>
      <c r="G820">
        <f t="shared" si="12"/>
        <v>1</v>
      </c>
    </row>
    <row r="821" spans="4:7" x14ac:dyDescent="0.25">
      <c r="D821" s="4" t="s">
        <v>1047</v>
      </c>
      <c r="E821">
        <v>30030</v>
      </c>
      <c r="F821">
        <v>1604</v>
      </c>
      <c r="G821">
        <f t="shared" si="12"/>
        <v>1</v>
      </c>
    </row>
    <row r="822" spans="4:7" x14ac:dyDescent="0.25">
      <c r="D822" s="4" t="s">
        <v>1048</v>
      </c>
      <c r="E822">
        <v>30030</v>
      </c>
      <c r="F822">
        <v>1605</v>
      </c>
      <c r="G822">
        <f t="shared" si="12"/>
        <v>1</v>
      </c>
    </row>
    <row r="823" spans="4:7" x14ac:dyDescent="0.25">
      <c r="D823" s="4" t="s">
        <v>1049</v>
      </c>
      <c r="E823">
        <v>30030</v>
      </c>
      <c r="F823">
        <v>1700</v>
      </c>
      <c r="G823">
        <f t="shared" si="12"/>
        <v>1</v>
      </c>
    </row>
    <row r="824" spans="4:7" x14ac:dyDescent="0.25">
      <c r="D824" s="4" t="s">
        <v>1050</v>
      </c>
      <c r="E824">
        <v>30030</v>
      </c>
      <c r="F824">
        <v>1701</v>
      </c>
      <c r="G824">
        <f t="shared" si="12"/>
        <v>1</v>
      </c>
    </row>
    <row r="825" spans="4:7" x14ac:dyDescent="0.25">
      <c r="D825" s="4" t="s">
        <v>1051</v>
      </c>
      <c r="E825">
        <v>30030</v>
      </c>
      <c r="F825">
        <v>1900</v>
      </c>
      <c r="G825">
        <f t="shared" si="12"/>
        <v>1</v>
      </c>
    </row>
    <row r="826" spans="4:7" x14ac:dyDescent="0.25">
      <c r="D826" s="4" t="s">
        <v>1052</v>
      </c>
      <c r="E826">
        <v>30030</v>
      </c>
      <c r="F826">
        <v>1901</v>
      </c>
      <c r="G826">
        <f t="shared" si="12"/>
        <v>1</v>
      </c>
    </row>
    <row r="827" spans="4:7" x14ac:dyDescent="0.25">
      <c r="D827" s="4" t="s">
        <v>1053</v>
      </c>
      <c r="E827">
        <v>30030</v>
      </c>
      <c r="F827">
        <v>1903</v>
      </c>
      <c r="G827">
        <f t="shared" si="12"/>
        <v>1</v>
      </c>
    </row>
    <row r="828" spans="4:7" x14ac:dyDescent="0.25">
      <c r="D828" s="4" t="s">
        <v>1054</v>
      </c>
      <c r="E828">
        <v>30030</v>
      </c>
      <c r="F828">
        <v>2000</v>
      </c>
      <c r="G828">
        <f t="shared" si="12"/>
        <v>1</v>
      </c>
    </row>
    <row r="829" spans="4:7" x14ac:dyDescent="0.25">
      <c r="D829" s="4" t="s">
        <v>1055</v>
      </c>
      <c r="E829">
        <v>30030</v>
      </c>
      <c r="F829">
        <v>2001</v>
      </c>
      <c r="G829">
        <f t="shared" si="12"/>
        <v>1</v>
      </c>
    </row>
    <row r="830" spans="4:7" x14ac:dyDescent="0.25">
      <c r="D830" s="4" t="s">
        <v>1056</v>
      </c>
      <c r="E830">
        <v>30030</v>
      </c>
      <c r="F830">
        <v>2100</v>
      </c>
      <c r="G830">
        <f t="shared" si="12"/>
        <v>1</v>
      </c>
    </row>
    <row r="831" spans="4:7" x14ac:dyDescent="0.25">
      <c r="D831" s="4" t="s">
        <v>1057</v>
      </c>
      <c r="E831">
        <v>30030</v>
      </c>
      <c r="F831">
        <v>2107</v>
      </c>
      <c r="G831">
        <f t="shared" si="12"/>
        <v>1</v>
      </c>
    </row>
    <row r="832" spans="4:7" x14ac:dyDescent="0.25">
      <c r="D832" s="4" t="s">
        <v>1058</v>
      </c>
      <c r="E832">
        <v>30030</v>
      </c>
      <c r="F832">
        <v>2108</v>
      </c>
      <c r="G832">
        <f t="shared" si="12"/>
        <v>1</v>
      </c>
    </row>
    <row r="833" spans="4:7" x14ac:dyDescent="0.25">
      <c r="D833" s="4" t="s">
        <v>1059</v>
      </c>
      <c r="E833">
        <v>30030</v>
      </c>
      <c r="F833">
        <v>2111</v>
      </c>
      <c r="G833">
        <f t="shared" si="12"/>
        <v>1</v>
      </c>
    </row>
    <row r="834" spans="4:7" x14ac:dyDescent="0.25">
      <c r="D834" s="4" t="s">
        <v>1060</v>
      </c>
      <c r="E834">
        <v>30030</v>
      </c>
      <c r="F834">
        <v>2200</v>
      </c>
      <c r="G834">
        <f t="shared" si="12"/>
        <v>1</v>
      </c>
    </row>
    <row r="835" spans="4:7" x14ac:dyDescent="0.25">
      <c r="D835" s="4" t="s">
        <v>1061</v>
      </c>
      <c r="E835">
        <v>30030</v>
      </c>
      <c r="F835">
        <v>2201</v>
      </c>
      <c r="G835">
        <f t="shared" ref="G835:G898" si="13">COUNTIF($D$2:$D$1071,D835)</f>
        <v>1</v>
      </c>
    </row>
    <row r="836" spans="4:7" x14ac:dyDescent="0.25">
      <c r="D836" s="4" t="s">
        <v>1062</v>
      </c>
      <c r="E836">
        <v>30030</v>
      </c>
      <c r="F836">
        <v>2202</v>
      </c>
      <c r="G836">
        <f t="shared" si="13"/>
        <v>1</v>
      </c>
    </row>
    <row r="837" spans="4:7" x14ac:dyDescent="0.25">
      <c r="D837" s="4" t="s">
        <v>1063</v>
      </c>
      <c r="E837">
        <v>30030</v>
      </c>
      <c r="F837">
        <v>2203</v>
      </c>
      <c r="G837">
        <f t="shared" si="13"/>
        <v>1</v>
      </c>
    </row>
    <row r="838" spans="4:7" x14ac:dyDescent="0.25">
      <c r="D838" s="4" t="s">
        <v>1064</v>
      </c>
      <c r="E838">
        <v>30030</v>
      </c>
      <c r="F838">
        <v>2300</v>
      </c>
      <c r="G838">
        <f t="shared" si="13"/>
        <v>1</v>
      </c>
    </row>
    <row r="839" spans="4:7" x14ac:dyDescent="0.25">
      <c r="D839" s="4" t="s">
        <v>1065</v>
      </c>
      <c r="E839">
        <v>30030</v>
      </c>
      <c r="F839">
        <v>2301</v>
      </c>
      <c r="G839">
        <f t="shared" si="13"/>
        <v>1</v>
      </c>
    </row>
    <row r="840" spans="4:7" x14ac:dyDescent="0.25">
      <c r="D840" s="4" t="s">
        <v>1066</v>
      </c>
      <c r="E840">
        <v>30030</v>
      </c>
      <c r="F840">
        <v>2302</v>
      </c>
      <c r="G840">
        <f t="shared" si="13"/>
        <v>1</v>
      </c>
    </row>
    <row r="841" spans="4:7" x14ac:dyDescent="0.25">
      <c r="D841" s="4" t="s">
        <v>1067</v>
      </c>
      <c r="E841">
        <v>30030</v>
      </c>
      <c r="F841">
        <v>2303</v>
      </c>
      <c r="G841">
        <f t="shared" si="13"/>
        <v>1</v>
      </c>
    </row>
    <row r="842" spans="4:7" x14ac:dyDescent="0.25">
      <c r="D842" s="4" t="s">
        <v>1068</v>
      </c>
      <c r="E842">
        <v>30030</v>
      </c>
      <c r="F842">
        <v>2305</v>
      </c>
      <c r="G842">
        <f t="shared" si="13"/>
        <v>1</v>
      </c>
    </row>
    <row r="843" spans="4:7" x14ac:dyDescent="0.25">
      <c r="D843" s="4" t="s">
        <v>1069</v>
      </c>
      <c r="E843">
        <v>30030</v>
      </c>
      <c r="F843">
        <v>2500</v>
      </c>
      <c r="G843">
        <f t="shared" si="13"/>
        <v>1</v>
      </c>
    </row>
    <row r="844" spans="4:7" x14ac:dyDescent="0.25">
      <c r="D844" s="4" t="s">
        <v>1070</v>
      </c>
      <c r="E844">
        <v>30030</v>
      </c>
      <c r="F844">
        <v>2501</v>
      </c>
      <c r="G844">
        <f t="shared" si="13"/>
        <v>1</v>
      </c>
    </row>
    <row r="845" spans="4:7" x14ac:dyDescent="0.25">
      <c r="D845" s="4" t="s">
        <v>1071</v>
      </c>
      <c r="E845">
        <v>30030</v>
      </c>
      <c r="F845">
        <v>2502</v>
      </c>
      <c r="G845">
        <f t="shared" si="13"/>
        <v>1</v>
      </c>
    </row>
    <row r="846" spans="4:7" x14ac:dyDescent="0.25">
      <c r="D846" s="4" t="s">
        <v>1072</v>
      </c>
      <c r="E846">
        <v>30030</v>
      </c>
      <c r="F846">
        <v>2600</v>
      </c>
      <c r="G846">
        <f t="shared" si="13"/>
        <v>1</v>
      </c>
    </row>
    <row r="847" spans="4:7" x14ac:dyDescent="0.25">
      <c r="D847" s="4" t="s">
        <v>1073</v>
      </c>
      <c r="E847">
        <v>30030</v>
      </c>
      <c r="F847">
        <v>2601</v>
      </c>
      <c r="G847">
        <f t="shared" si="13"/>
        <v>1</v>
      </c>
    </row>
    <row r="848" spans="4:7" x14ac:dyDescent="0.25">
      <c r="D848" s="4" t="s">
        <v>1074</v>
      </c>
      <c r="E848">
        <v>30030</v>
      </c>
      <c r="F848">
        <v>2602</v>
      </c>
      <c r="G848">
        <f t="shared" si="13"/>
        <v>1</v>
      </c>
    </row>
    <row r="849" spans="4:7" x14ac:dyDescent="0.25">
      <c r="D849" s="4" t="s">
        <v>1075</v>
      </c>
      <c r="E849">
        <v>30030</v>
      </c>
      <c r="F849">
        <v>2800</v>
      </c>
      <c r="G849">
        <f t="shared" si="13"/>
        <v>1</v>
      </c>
    </row>
    <row r="850" spans="4:7" x14ac:dyDescent="0.25">
      <c r="D850" s="4" t="s">
        <v>1076</v>
      </c>
      <c r="E850">
        <v>30030</v>
      </c>
      <c r="F850">
        <v>2801</v>
      </c>
      <c r="G850">
        <f t="shared" si="13"/>
        <v>1</v>
      </c>
    </row>
    <row r="851" spans="4:7" x14ac:dyDescent="0.25">
      <c r="D851" s="4" t="s">
        <v>1077</v>
      </c>
      <c r="E851">
        <v>30030</v>
      </c>
      <c r="F851">
        <v>2802</v>
      </c>
      <c r="G851">
        <f t="shared" si="13"/>
        <v>1</v>
      </c>
    </row>
    <row r="852" spans="4:7" x14ac:dyDescent="0.25">
      <c r="D852" s="4" t="s">
        <v>1078</v>
      </c>
      <c r="E852">
        <v>30030</v>
      </c>
      <c r="F852">
        <v>3000</v>
      </c>
      <c r="G852">
        <f t="shared" si="13"/>
        <v>1</v>
      </c>
    </row>
    <row r="853" spans="4:7" x14ac:dyDescent="0.25">
      <c r="D853" s="4" t="s">
        <v>1079</v>
      </c>
      <c r="E853">
        <v>30030</v>
      </c>
      <c r="F853">
        <v>3004</v>
      </c>
      <c r="G853">
        <f t="shared" si="13"/>
        <v>1</v>
      </c>
    </row>
    <row r="854" spans="4:7" x14ac:dyDescent="0.25">
      <c r="D854" s="4" t="s">
        <v>1080</v>
      </c>
      <c r="E854">
        <v>30030</v>
      </c>
      <c r="F854">
        <v>3100</v>
      </c>
      <c r="G854">
        <f t="shared" si="13"/>
        <v>1</v>
      </c>
    </row>
    <row r="855" spans="4:7" x14ac:dyDescent="0.25">
      <c r="D855" s="4" t="s">
        <v>1081</v>
      </c>
      <c r="E855">
        <v>30030</v>
      </c>
      <c r="F855">
        <v>3104</v>
      </c>
      <c r="G855">
        <f t="shared" si="13"/>
        <v>1</v>
      </c>
    </row>
    <row r="856" spans="4:7" x14ac:dyDescent="0.25">
      <c r="D856" s="4" t="s">
        <v>1082</v>
      </c>
      <c r="E856">
        <v>30030</v>
      </c>
      <c r="F856">
        <v>3200</v>
      </c>
      <c r="G856">
        <f t="shared" si="13"/>
        <v>1</v>
      </c>
    </row>
    <row r="857" spans="4:7" x14ac:dyDescent="0.25">
      <c r="D857" s="4" t="s">
        <v>1083</v>
      </c>
      <c r="E857">
        <v>30030</v>
      </c>
      <c r="F857">
        <v>3201</v>
      </c>
      <c r="G857">
        <f t="shared" si="13"/>
        <v>1</v>
      </c>
    </row>
    <row r="858" spans="4:7" x14ac:dyDescent="0.25">
      <c r="D858" s="4" t="s">
        <v>1084</v>
      </c>
      <c r="E858">
        <v>30030</v>
      </c>
      <c r="F858">
        <v>3204</v>
      </c>
      <c r="G858">
        <f t="shared" si="13"/>
        <v>1</v>
      </c>
    </row>
    <row r="859" spans="4:7" x14ac:dyDescent="0.25">
      <c r="D859" s="4" t="s">
        <v>1085</v>
      </c>
      <c r="E859">
        <v>30030</v>
      </c>
      <c r="F859">
        <v>3205</v>
      </c>
      <c r="G859">
        <f t="shared" si="13"/>
        <v>1</v>
      </c>
    </row>
    <row r="860" spans="4:7" x14ac:dyDescent="0.25">
      <c r="D860" s="4" t="s">
        <v>1086</v>
      </c>
      <c r="E860">
        <v>30030</v>
      </c>
      <c r="F860">
        <v>3500</v>
      </c>
      <c r="G860">
        <f t="shared" si="13"/>
        <v>1</v>
      </c>
    </row>
    <row r="861" spans="4:7" x14ac:dyDescent="0.25">
      <c r="D861" s="4" t="s">
        <v>1087</v>
      </c>
      <c r="E861">
        <v>30030</v>
      </c>
      <c r="F861">
        <v>3503</v>
      </c>
      <c r="G861">
        <f t="shared" si="13"/>
        <v>1</v>
      </c>
    </row>
    <row r="862" spans="4:7" x14ac:dyDescent="0.25">
      <c r="D862" s="4" t="s">
        <v>1088</v>
      </c>
      <c r="E862">
        <v>30030</v>
      </c>
      <c r="F862">
        <v>3505</v>
      </c>
      <c r="G862">
        <f t="shared" si="13"/>
        <v>1</v>
      </c>
    </row>
    <row r="863" spans="4:7" x14ac:dyDescent="0.25">
      <c r="D863" s="4" t="s">
        <v>1089</v>
      </c>
      <c r="E863">
        <v>30030</v>
      </c>
      <c r="F863">
        <v>3506</v>
      </c>
      <c r="G863">
        <f t="shared" si="13"/>
        <v>1</v>
      </c>
    </row>
    <row r="864" spans="4:7" x14ac:dyDescent="0.25">
      <c r="D864" s="4" t="s">
        <v>1090</v>
      </c>
      <c r="E864">
        <v>30030</v>
      </c>
      <c r="F864">
        <v>3508</v>
      </c>
      <c r="G864">
        <f t="shared" si="13"/>
        <v>1</v>
      </c>
    </row>
    <row r="865" spans="4:7" x14ac:dyDescent="0.25">
      <c r="D865" s="4" t="s">
        <v>1091</v>
      </c>
      <c r="E865">
        <v>30030</v>
      </c>
      <c r="F865">
        <v>3509</v>
      </c>
      <c r="G865">
        <f t="shared" si="13"/>
        <v>1</v>
      </c>
    </row>
    <row r="866" spans="4:7" x14ac:dyDescent="0.25">
      <c r="D866" s="4" t="s">
        <v>1092</v>
      </c>
      <c r="E866">
        <v>30030</v>
      </c>
      <c r="F866">
        <v>3600</v>
      </c>
      <c r="G866">
        <f t="shared" si="13"/>
        <v>1</v>
      </c>
    </row>
    <row r="867" spans="4:7" x14ac:dyDescent="0.25">
      <c r="D867" s="4" t="s">
        <v>1093</v>
      </c>
      <c r="E867">
        <v>30030</v>
      </c>
      <c r="F867">
        <v>3602</v>
      </c>
      <c r="G867">
        <f t="shared" si="13"/>
        <v>1</v>
      </c>
    </row>
    <row r="868" spans="4:7" x14ac:dyDescent="0.25">
      <c r="D868" s="4" t="s">
        <v>1094</v>
      </c>
      <c r="E868">
        <v>30030</v>
      </c>
      <c r="F868">
        <v>3603</v>
      </c>
      <c r="G868">
        <f t="shared" si="13"/>
        <v>1</v>
      </c>
    </row>
    <row r="869" spans="4:7" x14ac:dyDescent="0.25">
      <c r="D869" s="4" t="s">
        <v>1095</v>
      </c>
      <c r="E869">
        <v>30030</v>
      </c>
      <c r="F869">
        <v>3700</v>
      </c>
      <c r="G869">
        <f t="shared" si="13"/>
        <v>1</v>
      </c>
    </row>
    <row r="870" spans="4:7" x14ac:dyDescent="0.25">
      <c r="D870" s="4" t="s">
        <v>1096</v>
      </c>
      <c r="E870">
        <v>30030</v>
      </c>
      <c r="F870">
        <v>3701</v>
      </c>
      <c r="G870">
        <f t="shared" si="13"/>
        <v>1</v>
      </c>
    </row>
    <row r="871" spans="4:7" x14ac:dyDescent="0.25">
      <c r="D871" s="4" t="s">
        <v>1097</v>
      </c>
      <c r="E871">
        <v>30030</v>
      </c>
      <c r="F871">
        <v>3702</v>
      </c>
      <c r="G871">
        <f t="shared" si="13"/>
        <v>1</v>
      </c>
    </row>
    <row r="872" spans="4:7" x14ac:dyDescent="0.25">
      <c r="D872" s="4" t="s">
        <v>1098</v>
      </c>
      <c r="E872">
        <v>30030</v>
      </c>
      <c r="F872">
        <v>3800</v>
      </c>
      <c r="G872">
        <f t="shared" si="13"/>
        <v>1</v>
      </c>
    </row>
    <row r="873" spans="4:7" x14ac:dyDescent="0.25">
      <c r="D873" s="4" t="s">
        <v>1099</v>
      </c>
      <c r="E873">
        <v>30030</v>
      </c>
      <c r="F873">
        <v>3801</v>
      </c>
      <c r="G873">
        <f t="shared" si="13"/>
        <v>1</v>
      </c>
    </row>
    <row r="874" spans="4:7" x14ac:dyDescent="0.25">
      <c r="D874" s="4" t="s">
        <v>1100</v>
      </c>
      <c r="E874">
        <v>30030</v>
      </c>
      <c r="F874">
        <v>4100</v>
      </c>
      <c r="G874">
        <f t="shared" si="13"/>
        <v>1</v>
      </c>
    </row>
    <row r="875" spans="4:7" x14ac:dyDescent="0.25">
      <c r="D875" s="4" t="s">
        <v>1101</v>
      </c>
      <c r="E875">
        <v>30030</v>
      </c>
      <c r="F875">
        <v>4101</v>
      </c>
      <c r="G875">
        <f t="shared" si="13"/>
        <v>1</v>
      </c>
    </row>
    <row r="876" spans="4:7" x14ac:dyDescent="0.25">
      <c r="D876" s="4" t="s">
        <v>1102</v>
      </c>
      <c r="E876">
        <v>30030</v>
      </c>
      <c r="F876">
        <v>4200</v>
      </c>
      <c r="G876">
        <f t="shared" si="13"/>
        <v>1</v>
      </c>
    </row>
    <row r="877" spans="4:7" x14ac:dyDescent="0.25">
      <c r="D877" s="4" t="s">
        <v>1103</v>
      </c>
      <c r="E877">
        <v>30030</v>
      </c>
      <c r="F877">
        <v>4206</v>
      </c>
      <c r="G877">
        <f t="shared" si="13"/>
        <v>1</v>
      </c>
    </row>
    <row r="878" spans="4:7" x14ac:dyDescent="0.25">
      <c r="D878" s="4" t="s">
        <v>1104</v>
      </c>
      <c r="E878">
        <v>30030</v>
      </c>
      <c r="F878">
        <v>4208</v>
      </c>
      <c r="G878">
        <f t="shared" si="13"/>
        <v>1</v>
      </c>
    </row>
    <row r="879" spans="4:7" x14ac:dyDescent="0.25">
      <c r="D879" s="4" t="s">
        <v>1105</v>
      </c>
      <c r="E879">
        <v>30030</v>
      </c>
      <c r="F879">
        <v>4209</v>
      </c>
      <c r="G879">
        <f t="shared" si="13"/>
        <v>1</v>
      </c>
    </row>
    <row r="880" spans="4:7" x14ac:dyDescent="0.25">
      <c r="D880" s="4" t="s">
        <v>1106</v>
      </c>
      <c r="E880">
        <v>30030</v>
      </c>
      <c r="F880">
        <v>4300</v>
      </c>
      <c r="G880">
        <f t="shared" si="13"/>
        <v>1</v>
      </c>
    </row>
    <row r="881" spans="4:7" x14ac:dyDescent="0.25">
      <c r="D881" s="4" t="s">
        <v>1107</v>
      </c>
      <c r="E881">
        <v>30030</v>
      </c>
      <c r="F881">
        <v>4302</v>
      </c>
      <c r="G881">
        <f t="shared" si="13"/>
        <v>1</v>
      </c>
    </row>
    <row r="882" spans="4:7" x14ac:dyDescent="0.25">
      <c r="D882" s="4" t="s">
        <v>1108</v>
      </c>
      <c r="E882">
        <v>30030</v>
      </c>
      <c r="F882">
        <v>4303</v>
      </c>
      <c r="G882">
        <f t="shared" si="13"/>
        <v>1</v>
      </c>
    </row>
    <row r="883" spans="4:7" x14ac:dyDescent="0.25">
      <c r="D883" s="4" t="s">
        <v>1109</v>
      </c>
      <c r="E883">
        <v>30030</v>
      </c>
      <c r="F883">
        <v>4304</v>
      </c>
      <c r="G883">
        <f t="shared" si="13"/>
        <v>1</v>
      </c>
    </row>
    <row r="884" spans="4:7" x14ac:dyDescent="0.25">
      <c r="D884" s="4" t="s">
        <v>1110</v>
      </c>
      <c r="E884">
        <v>30030</v>
      </c>
      <c r="F884">
        <v>4305</v>
      </c>
      <c r="G884">
        <f t="shared" si="13"/>
        <v>1</v>
      </c>
    </row>
    <row r="885" spans="4:7" x14ac:dyDescent="0.25">
      <c r="D885" s="4" t="s">
        <v>1111</v>
      </c>
      <c r="E885">
        <v>30030</v>
      </c>
      <c r="F885">
        <v>4306</v>
      </c>
      <c r="G885">
        <f t="shared" si="13"/>
        <v>1</v>
      </c>
    </row>
    <row r="886" spans="4:7" x14ac:dyDescent="0.25">
      <c r="D886" s="4" t="s">
        <v>1112</v>
      </c>
      <c r="E886">
        <v>30030</v>
      </c>
      <c r="F886">
        <v>4307</v>
      </c>
      <c r="G886">
        <f t="shared" si="13"/>
        <v>1</v>
      </c>
    </row>
    <row r="887" spans="4:7" x14ac:dyDescent="0.25">
      <c r="D887" s="4" t="s">
        <v>1113</v>
      </c>
      <c r="E887">
        <v>30030</v>
      </c>
      <c r="F887">
        <v>4308</v>
      </c>
      <c r="G887">
        <f t="shared" si="13"/>
        <v>1</v>
      </c>
    </row>
    <row r="888" spans="4:7" x14ac:dyDescent="0.25">
      <c r="D888" s="4" t="s">
        <v>1114</v>
      </c>
      <c r="E888">
        <v>30030</v>
      </c>
      <c r="F888">
        <v>4500</v>
      </c>
      <c r="G888">
        <f t="shared" si="13"/>
        <v>1</v>
      </c>
    </row>
    <row r="889" spans="4:7" x14ac:dyDescent="0.25">
      <c r="D889" s="4" t="s">
        <v>1115</v>
      </c>
      <c r="E889">
        <v>30030</v>
      </c>
      <c r="F889">
        <v>4501</v>
      </c>
      <c r="G889">
        <f t="shared" si="13"/>
        <v>1</v>
      </c>
    </row>
    <row r="890" spans="4:7" x14ac:dyDescent="0.25">
      <c r="D890" s="4" t="s">
        <v>1116</v>
      </c>
      <c r="E890">
        <v>30030</v>
      </c>
      <c r="F890">
        <v>4600</v>
      </c>
      <c r="G890">
        <f t="shared" si="13"/>
        <v>1</v>
      </c>
    </row>
    <row r="891" spans="4:7" x14ac:dyDescent="0.25">
      <c r="D891" s="4" t="s">
        <v>1117</v>
      </c>
      <c r="E891">
        <v>30030</v>
      </c>
      <c r="F891">
        <v>4601</v>
      </c>
      <c r="G891">
        <f t="shared" si="13"/>
        <v>1</v>
      </c>
    </row>
    <row r="892" spans="4:7" x14ac:dyDescent="0.25">
      <c r="D892" s="4" t="s">
        <v>1118</v>
      </c>
      <c r="E892">
        <v>30030</v>
      </c>
      <c r="F892">
        <v>4602</v>
      </c>
      <c r="G892">
        <f t="shared" si="13"/>
        <v>1</v>
      </c>
    </row>
    <row r="893" spans="4:7" x14ac:dyDescent="0.25">
      <c r="D893" s="4" t="s">
        <v>1119</v>
      </c>
      <c r="E893">
        <v>30030</v>
      </c>
      <c r="F893">
        <v>4700</v>
      </c>
      <c r="G893">
        <f t="shared" si="13"/>
        <v>1</v>
      </c>
    </row>
    <row r="894" spans="4:7" x14ac:dyDescent="0.25">
      <c r="D894" s="4" t="s">
        <v>1120</v>
      </c>
      <c r="E894">
        <v>30030</v>
      </c>
      <c r="F894">
        <v>4701</v>
      </c>
      <c r="G894">
        <f t="shared" si="13"/>
        <v>1</v>
      </c>
    </row>
    <row r="895" spans="4:7" x14ac:dyDescent="0.25">
      <c r="D895" s="4" t="s">
        <v>1121</v>
      </c>
      <c r="E895">
        <v>30030</v>
      </c>
      <c r="F895">
        <v>4702</v>
      </c>
      <c r="G895">
        <f t="shared" si="13"/>
        <v>1</v>
      </c>
    </row>
    <row r="896" spans="4:7" x14ac:dyDescent="0.25">
      <c r="D896" s="4" t="s">
        <v>1122</v>
      </c>
      <c r="E896">
        <v>30030</v>
      </c>
      <c r="F896">
        <v>4704</v>
      </c>
      <c r="G896">
        <f t="shared" si="13"/>
        <v>1</v>
      </c>
    </row>
    <row r="897" spans="4:7" x14ac:dyDescent="0.25">
      <c r="D897" s="4" t="s">
        <v>1123</v>
      </c>
      <c r="E897">
        <v>30030</v>
      </c>
      <c r="F897">
        <v>4900</v>
      </c>
      <c r="G897">
        <f t="shared" si="13"/>
        <v>1</v>
      </c>
    </row>
    <row r="898" spans="4:7" x14ac:dyDescent="0.25">
      <c r="D898" s="4" t="s">
        <v>1124</v>
      </c>
      <c r="E898">
        <v>30030</v>
      </c>
      <c r="F898">
        <v>4902</v>
      </c>
      <c r="G898">
        <f t="shared" si="13"/>
        <v>1</v>
      </c>
    </row>
    <row r="899" spans="4:7" x14ac:dyDescent="0.25">
      <c r="D899" s="4" t="s">
        <v>1125</v>
      </c>
      <c r="E899">
        <v>30030</v>
      </c>
      <c r="F899">
        <v>5000</v>
      </c>
      <c r="G899">
        <f t="shared" ref="G899:G962" si="14">COUNTIF($D$2:$D$1071,D899)</f>
        <v>1</v>
      </c>
    </row>
    <row r="900" spans="4:7" x14ac:dyDescent="0.25">
      <c r="D900" s="4" t="s">
        <v>1126</v>
      </c>
      <c r="E900">
        <v>30030</v>
      </c>
      <c r="F900">
        <v>5002</v>
      </c>
      <c r="G900">
        <f t="shared" si="14"/>
        <v>1</v>
      </c>
    </row>
    <row r="901" spans="4:7" x14ac:dyDescent="0.25">
      <c r="D901" s="4" t="s">
        <v>1127</v>
      </c>
      <c r="E901">
        <v>30030</v>
      </c>
      <c r="F901">
        <v>5003</v>
      </c>
      <c r="G901">
        <f t="shared" si="14"/>
        <v>1</v>
      </c>
    </row>
    <row r="902" spans="4:7" x14ac:dyDescent="0.25">
      <c r="D902" s="4" t="s">
        <v>1128</v>
      </c>
      <c r="E902">
        <v>30030</v>
      </c>
      <c r="F902">
        <v>5004</v>
      </c>
      <c r="G902">
        <f t="shared" si="14"/>
        <v>1</v>
      </c>
    </row>
    <row r="903" spans="4:7" x14ac:dyDescent="0.25">
      <c r="D903" s="4" t="s">
        <v>1129</v>
      </c>
      <c r="E903">
        <v>30030</v>
      </c>
      <c r="F903">
        <v>5005</v>
      </c>
      <c r="G903">
        <f t="shared" si="14"/>
        <v>1</v>
      </c>
    </row>
    <row r="904" spans="4:7" x14ac:dyDescent="0.25">
      <c r="D904" s="4" t="s">
        <v>1130</v>
      </c>
      <c r="E904">
        <v>30030</v>
      </c>
      <c r="F904">
        <v>5200</v>
      </c>
      <c r="G904">
        <f t="shared" si="14"/>
        <v>1</v>
      </c>
    </row>
    <row r="905" spans="4:7" x14ac:dyDescent="0.25">
      <c r="D905" s="4" t="s">
        <v>1131</v>
      </c>
      <c r="E905">
        <v>30030</v>
      </c>
      <c r="F905">
        <v>5201</v>
      </c>
      <c r="G905">
        <f t="shared" si="14"/>
        <v>1</v>
      </c>
    </row>
    <row r="906" spans="4:7" x14ac:dyDescent="0.25">
      <c r="D906" s="4" t="s">
        <v>197</v>
      </c>
      <c r="E906">
        <v>30031</v>
      </c>
      <c r="F906">
        <v>0</v>
      </c>
      <c r="G906">
        <f t="shared" si="14"/>
        <v>2</v>
      </c>
    </row>
    <row r="907" spans="4:7" x14ac:dyDescent="0.25">
      <c r="D907" s="4" t="s">
        <v>1132</v>
      </c>
      <c r="E907">
        <v>30031</v>
      </c>
      <c r="F907">
        <v>1</v>
      </c>
      <c r="G907">
        <f t="shared" si="14"/>
        <v>1</v>
      </c>
    </row>
    <row r="908" spans="4:7" x14ac:dyDescent="0.25">
      <c r="D908" s="4" t="s">
        <v>1133</v>
      </c>
      <c r="E908">
        <v>30031</v>
      </c>
      <c r="F908">
        <v>2</v>
      </c>
      <c r="G908">
        <f t="shared" si="14"/>
        <v>1</v>
      </c>
    </row>
    <row r="909" spans="4:7" x14ac:dyDescent="0.25">
      <c r="D909" s="4" t="s">
        <v>1134</v>
      </c>
      <c r="E909">
        <v>30031</v>
      </c>
      <c r="F909">
        <v>3</v>
      </c>
      <c r="G909">
        <f t="shared" si="14"/>
        <v>1</v>
      </c>
    </row>
    <row r="910" spans="4:7" x14ac:dyDescent="0.25">
      <c r="D910" s="4" t="s">
        <v>1135</v>
      </c>
      <c r="E910">
        <v>30031</v>
      </c>
      <c r="F910">
        <v>4</v>
      </c>
      <c r="G910">
        <f t="shared" si="14"/>
        <v>1</v>
      </c>
    </row>
    <row r="911" spans="4:7" x14ac:dyDescent="0.25">
      <c r="D911" s="4" t="s">
        <v>1136</v>
      </c>
      <c r="E911">
        <v>30031</v>
      </c>
      <c r="F911">
        <v>5</v>
      </c>
      <c r="G911">
        <f t="shared" si="14"/>
        <v>1</v>
      </c>
    </row>
    <row r="912" spans="4:7" x14ac:dyDescent="0.25">
      <c r="D912" s="4" t="s">
        <v>197</v>
      </c>
      <c r="E912">
        <v>30031</v>
      </c>
      <c r="F912">
        <v>6</v>
      </c>
      <c r="G912">
        <f t="shared" si="14"/>
        <v>2</v>
      </c>
    </row>
    <row r="913" spans="4:7" x14ac:dyDescent="0.25">
      <c r="D913" s="4" t="s">
        <v>201</v>
      </c>
      <c r="E913">
        <v>30032</v>
      </c>
      <c r="F913">
        <v>0</v>
      </c>
      <c r="G913">
        <f t="shared" si="14"/>
        <v>2</v>
      </c>
    </row>
    <row r="914" spans="4:7" x14ac:dyDescent="0.25">
      <c r="D914" s="4" t="s">
        <v>201</v>
      </c>
      <c r="E914">
        <v>30032</v>
      </c>
      <c r="F914">
        <v>4</v>
      </c>
      <c r="G914">
        <f t="shared" si="14"/>
        <v>2</v>
      </c>
    </row>
    <row r="915" spans="4:7" x14ac:dyDescent="0.25">
      <c r="D915" s="4" t="s">
        <v>1137</v>
      </c>
      <c r="E915">
        <v>30033</v>
      </c>
      <c r="F915">
        <v>0</v>
      </c>
      <c r="G915">
        <f t="shared" si="14"/>
        <v>2</v>
      </c>
    </row>
    <row r="916" spans="4:7" x14ac:dyDescent="0.25">
      <c r="D916" s="4" t="s">
        <v>1138</v>
      </c>
      <c r="E916">
        <v>30033</v>
      </c>
      <c r="F916">
        <v>1</v>
      </c>
      <c r="G916">
        <f t="shared" si="14"/>
        <v>1</v>
      </c>
    </row>
    <row r="917" spans="4:7" x14ac:dyDescent="0.25">
      <c r="D917" s="4" t="s">
        <v>1139</v>
      </c>
      <c r="E917">
        <v>30033</v>
      </c>
      <c r="F917">
        <v>100</v>
      </c>
      <c r="G917">
        <f t="shared" si="14"/>
        <v>1</v>
      </c>
    </row>
    <row r="918" spans="4:7" x14ac:dyDescent="0.25">
      <c r="D918" s="4" t="s">
        <v>1140</v>
      </c>
      <c r="E918">
        <v>30033</v>
      </c>
      <c r="F918">
        <v>101</v>
      </c>
      <c r="G918">
        <f t="shared" si="14"/>
        <v>1</v>
      </c>
    </row>
    <row r="919" spans="4:7" x14ac:dyDescent="0.25">
      <c r="D919" s="4" t="s">
        <v>1141</v>
      </c>
      <c r="E919">
        <v>30033</v>
      </c>
      <c r="F919">
        <v>103</v>
      </c>
      <c r="G919">
        <f t="shared" si="14"/>
        <v>1</v>
      </c>
    </row>
    <row r="920" spans="4:7" x14ac:dyDescent="0.25">
      <c r="D920" s="4" t="s">
        <v>1142</v>
      </c>
      <c r="E920">
        <v>30033</v>
      </c>
      <c r="F920">
        <v>200</v>
      </c>
      <c r="G920">
        <f t="shared" si="14"/>
        <v>1</v>
      </c>
    </row>
    <row r="921" spans="4:7" x14ac:dyDescent="0.25">
      <c r="D921" s="4" t="s">
        <v>1143</v>
      </c>
      <c r="E921">
        <v>30033</v>
      </c>
      <c r="F921">
        <v>201</v>
      </c>
      <c r="G921">
        <f t="shared" si="14"/>
        <v>1</v>
      </c>
    </row>
    <row r="922" spans="4:7" x14ac:dyDescent="0.25">
      <c r="D922" s="4" t="s">
        <v>1137</v>
      </c>
      <c r="E922">
        <v>30033</v>
      </c>
      <c r="F922">
        <v>300</v>
      </c>
      <c r="G922">
        <f t="shared" si="14"/>
        <v>2</v>
      </c>
    </row>
    <row r="923" spans="4:7" x14ac:dyDescent="0.25">
      <c r="D923" s="4" t="s">
        <v>1144</v>
      </c>
      <c r="E923">
        <v>30033</v>
      </c>
      <c r="F923">
        <v>301</v>
      </c>
      <c r="G923">
        <f t="shared" si="14"/>
        <v>1</v>
      </c>
    </row>
    <row r="924" spans="4:7" x14ac:dyDescent="0.25">
      <c r="D924" s="4" t="s">
        <v>209</v>
      </c>
      <c r="E924">
        <v>30034</v>
      </c>
      <c r="F924">
        <v>0</v>
      </c>
      <c r="G924">
        <f t="shared" si="14"/>
        <v>2</v>
      </c>
    </row>
    <row r="925" spans="4:7" x14ac:dyDescent="0.25">
      <c r="D925" s="4" t="s">
        <v>1145</v>
      </c>
      <c r="E925">
        <v>30034</v>
      </c>
      <c r="F925">
        <v>1</v>
      </c>
      <c r="G925">
        <f t="shared" si="14"/>
        <v>1</v>
      </c>
    </row>
    <row r="926" spans="4:7" x14ac:dyDescent="0.25">
      <c r="D926" s="4" t="s">
        <v>1146</v>
      </c>
      <c r="E926">
        <v>30034</v>
      </c>
      <c r="F926">
        <v>2</v>
      </c>
      <c r="G926">
        <f t="shared" si="14"/>
        <v>1</v>
      </c>
    </row>
    <row r="927" spans="4:7" x14ac:dyDescent="0.25">
      <c r="D927" s="4" t="s">
        <v>1147</v>
      </c>
      <c r="E927">
        <v>30034</v>
      </c>
      <c r="F927">
        <v>3</v>
      </c>
      <c r="G927">
        <f t="shared" si="14"/>
        <v>1</v>
      </c>
    </row>
    <row r="928" spans="4:7" x14ac:dyDescent="0.25">
      <c r="D928" s="4" t="s">
        <v>1148</v>
      </c>
      <c r="E928">
        <v>30034</v>
      </c>
      <c r="F928">
        <v>4</v>
      </c>
      <c r="G928">
        <f t="shared" si="14"/>
        <v>1</v>
      </c>
    </row>
    <row r="929" spans="4:7" x14ac:dyDescent="0.25">
      <c r="D929" s="4" t="s">
        <v>1149</v>
      </c>
      <c r="E929">
        <v>30034</v>
      </c>
      <c r="F929">
        <v>5</v>
      </c>
      <c r="G929">
        <f t="shared" si="14"/>
        <v>1</v>
      </c>
    </row>
    <row r="930" spans="4:7" x14ac:dyDescent="0.25">
      <c r="D930" s="4" t="s">
        <v>1150</v>
      </c>
      <c r="E930">
        <v>30034</v>
      </c>
      <c r="F930">
        <v>6</v>
      </c>
      <c r="G930">
        <f t="shared" si="14"/>
        <v>1</v>
      </c>
    </row>
    <row r="931" spans="4:7" x14ac:dyDescent="0.25">
      <c r="D931" s="4" t="s">
        <v>1151</v>
      </c>
      <c r="E931">
        <v>30034</v>
      </c>
      <c r="F931">
        <v>7</v>
      </c>
      <c r="G931">
        <f t="shared" si="14"/>
        <v>1</v>
      </c>
    </row>
    <row r="932" spans="4:7" x14ac:dyDescent="0.25">
      <c r="D932" s="4" t="s">
        <v>1152</v>
      </c>
      <c r="E932">
        <v>30034</v>
      </c>
      <c r="F932">
        <v>8</v>
      </c>
      <c r="G932">
        <f t="shared" si="14"/>
        <v>1</v>
      </c>
    </row>
    <row r="933" spans="4:7" x14ac:dyDescent="0.25">
      <c r="D933" s="4" t="s">
        <v>1153</v>
      </c>
      <c r="E933">
        <v>30034</v>
      </c>
      <c r="F933">
        <v>9</v>
      </c>
      <c r="G933">
        <f t="shared" si="14"/>
        <v>1</v>
      </c>
    </row>
    <row r="934" spans="4:7" x14ac:dyDescent="0.25">
      <c r="D934" s="4" t="s">
        <v>1154</v>
      </c>
      <c r="E934">
        <v>30034</v>
      </c>
      <c r="F934">
        <v>10</v>
      </c>
      <c r="G934">
        <f t="shared" si="14"/>
        <v>1</v>
      </c>
    </row>
    <row r="935" spans="4:7" x14ac:dyDescent="0.25">
      <c r="D935" s="4" t="s">
        <v>1155</v>
      </c>
      <c r="E935">
        <v>30034</v>
      </c>
      <c r="F935">
        <v>11</v>
      </c>
      <c r="G935">
        <f t="shared" si="14"/>
        <v>1</v>
      </c>
    </row>
    <row r="936" spans="4:7" x14ac:dyDescent="0.25">
      <c r="D936" s="4" t="s">
        <v>1156</v>
      </c>
      <c r="E936">
        <v>30034</v>
      </c>
      <c r="F936">
        <v>12</v>
      </c>
      <c r="G936">
        <f t="shared" si="14"/>
        <v>1</v>
      </c>
    </row>
    <row r="937" spans="4:7" x14ac:dyDescent="0.25">
      <c r="D937" s="4" t="s">
        <v>1157</v>
      </c>
      <c r="E937">
        <v>30034</v>
      </c>
      <c r="F937">
        <v>13</v>
      </c>
      <c r="G937">
        <f t="shared" si="14"/>
        <v>1</v>
      </c>
    </row>
    <row r="938" spans="4:7" x14ac:dyDescent="0.25">
      <c r="D938" s="4" t="s">
        <v>1158</v>
      </c>
      <c r="E938">
        <v>30034</v>
      </c>
      <c r="F938">
        <v>14</v>
      </c>
      <c r="G938">
        <f t="shared" si="14"/>
        <v>1</v>
      </c>
    </row>
    <row r="939" spans="4:7" x14ac:dyDescent="0.25">
      <c r="D939" s="4" t="s">
        <v>1159</v>
      </c>
      <c r="E939">
        <v>30034</v>
      </c>
      <c r="F939">
        <v>15</v>
      </c>
      <c r="G939">
        <f t="shared" si="14"/>
        <v>1</v>
      </c>
    </row>
    <row r="940" spans="4:7" x14ac:dyDescent="0.25">
      <c r="D940" s="4" t="s">
        <v>209</v>
      </c>
      <c r="E940">
        <v>30034</v>
      </c>
      <c r="F940">
        <v>16</v>
      </c>
      <c r="G940">
        <f t="shared" si="14"/>
        <v>2</v>
      </c>
    </row>
    <row r="941" spans="4:7" x14ac:dyDescent="0.25">
      <c r="D941" s="4" t="s">
        <v>1160</v>
      </c>
      <c r="E941">
        <v>30034</v>
      </c>
      <c r="F941">
        <v>17</v>
      </c>
      <c r="G941">
        <f t="shared" si="14"/>
        <v>1</v>
      </c>
    </row>
    <row r="942" spans="4:7" x14ac:dyDescent="0.25">
      <c r="D942" s="4" t="s">
        <v>1161</v>
      </c>
      <c r="E942">
        <v>30034</v>
      </c>
      <c r="F942">
        <v>18</v>
      </c>
      <c r="G942">
        <f t="shared" si="14"/>
        <v>1</v>
      </c>
    </row>
    <row r="943" spans="4:7" x14ac:dyDescent="0.25">
      <c r="D943" s="4" t="s">
        <v>1162</v>
      </c>
      <c r="E943">
        <v>30035</v>
      </c>
      <c r="F943">
        <v>0</v>
      </c>
      <c r="G943">
        <f t="shared" si="14"/>
        <v>2</v>
      </c>
    </row>
    <row r="944" spans="4:7" x14ac:dyDescent="0.25">
      <c r="D944" s="4" t="s">
        <v>1163</v>
      </c>
      <c r="E944">
        <v>30035</v>
      </c>
      <c r="F944">
        <v>2</v>
      </c>
      <c r="G944">
        <f t="shared" si="14"/>
        <v>1</v>
      </c>
    </row>
    <row r="945" spans="4:7" x14ac:dyDescent="0.25">
      <c r="D945" s="4" t="s">
        <v>1164</v>
      </c>
      <c r="E945">
        <v>30035</v>
      </c>
      <c r="F945">
        <v>3</v>
      </c>
      <c r="G945">
        <f t="shared" si="14"/>
        <v>1</v>
      </c>
    </row>
    <row r="946" spans="4:7" x14ac:dyDescent="0.25">
      <c r="D946" s="4" t="s">
        <v>1165</v>
      </c>
      <c r="E946">
        <v>30035</v>
      </c>
      <c r="F946">
        <v>4</v>
      </c>
      <c r="G946">
        <f t="shared" si="14"/>
        <v>1</v>
      </c>
    </row>
    <row r="947" spans="4:7" x14ac:dyDescent="0.25">
      <c r="D947" s="4" t="s">
        <v>1166</v>
      </c>
      <c r="E947">
        <v>30035</v>
      </c>
      <c r="F947">
        <v>5</v>
      </c>
      <c r="G947">
        <f t="shared" si="14"/>
        <v>1</v>
      </c>
    </row>
    <row r="948" spans="4:7" x14ac:dyDescent="0.25">
      <c r="D948" s="4" t="s">
        <v>1167</v>
      </c>
      <c r="E948">
        <v>30035</v>
      </c>
      <c r="F948">
        <v>6</v>
      </c>
      <c r="G948">
        <f t="shared" si="14"/>
        <v>1</v>
      </c>
    </row>
    <row r="949" spans="4:7" x14ac:dyDescent="0.25">
      <c r="D949" s="4" t="s">
        <v>1168</v>
      </c>
      <c r="E949">
        <v>30035</v>
      </c>
      <c r="F949">
        <v>7</v>
      </c>
      <c r="G949">
        <f t="shared" si="14"/>
        <v>1</v>
      </c>
    </row>
    <row r="950" spans="4:7" x14ac:dyDescent="0.25">
      <c r="D950" s="4" t="s">
        <v>1169</v>
      </c>
      <c r="E950">
        <v>30035</v>
      </c>
      <c r="F950">
        <v>8</v>
      </c>
      <c r="G950">
        <f t="shared" si="14"/>
        <v>1</v>
      </c>
    </row>
    <row r="951" spans="4:7" x14ac:dyDescent="0.25">
      <c r="D951" s="4" t="s">
        <v>1162</v>
      </c>
      <c r="E951">
        <v>30035</v>
      </c>
      <c r="F951">
        <v>9</v>
      </c>
      <c r="G951">
        <f t="shared" si="14"/>
        <v>2</v>
      </c>
    </row>
    <row r="952" spans="4:7" x14ac:dyDescent="0.25">
      <c r="D952" s="4" t="s">
        <v>1170</v>
      </c>
      <c r="E952">
        <v>30035</v>
      </c>
      <c r="F952">
        <v>10</v>
      </c>
      <c r="G952">
        <f t="shared" si="14"/>
        <v>1</v>
      </c>
    </row>
    <row r="953" spans="4:7" x14ac:dyDescent="0.25">
      <c r="D953" s="4" t="s">
        <v>1171</v>
      </c>
      <c r="E953">
        <v>30035</v>
      </c>
      <c r="F953">
        <v>11</v>
      </c>
      <c r="G953">
        <f t="shared" si="14"/>
        <v>1</v>
      </c>
    </row>
    <row r="954" spans="4:7" x14ac:dyDescent="0.25">
      <c r="D954" s="4" t="s">
        <v>1172</v>
      </c>
      <c r="E954">
        <v>30035</v>
      </c>
      <c r="F954">
        <v>12</v>
      </c>
      <c r="G954">
        <f t="shared" si="14"/>
        <v>1</v>
      </c>
    </row>
    <row r="955" spans="4:7" x14ac:dyDescent="0.25">
      <c r="D955" s="4" t="s">
        <v>1173</v>
      </c>
      <c r="E955">
        <v>30035</v>
      </c>
      <c r="F955">
        <v>13</v>
      </c>
      <c r="G955">
        <f t="shared" si="14"/>
        <v>1</v>
      </c>
    </row>
    <row r="956" spans="4:7" x14ac:dyDescent="0.25">
      <c r="D956" s="4" t="s">
        <v>1174</v>
      </c>
      <c r="E956">
        <v>30036</v>
      </c>
      <c r="F956">
        <v>0</v>
      </c>
      <c r="G956">
        <f t="shared" si="14"/>
        <v>2</v>
      </c>
    </row>
    <row r="957" spans="4:7" x14ac:dyDescent="0.25">
      <c r="D957" s="4" t="s">
        <v>1175</v>
      </c>
      <c r="E957">
        <v>30036</v>
      </c>
      <c r="F957">
        <v>2</v>
      </c>
      <c r="G957">
        <f t="shared" si="14"/>
        <v>1</v>
      </c>
    </row>
    <row r="958" spans="4:7" x14ac:dyDescent="0.25">
      <c r="D958" s="4" t="s">
        <v>1176</v>
      </c>
      <c r="E958">
        <v>30036</v>
      </c>
      <c r="F958">
        <v>3</v>
      </c>
      <c r="G958">
        <f t="shared" si="14"/>
        <v>1</v>
      </c>
    </row>
    <row r="959" spans="4:7" x14ac:dyDescent="0.25">
      <c r="D959" s="4" t="s">
        <v>1177</v>
      </c>
      <c r="E959">
        <v>30036</v>
      </c>
      <c r="F959">
        <v>5</v>
      </c>
      <c r="G959">
        <f t="shared" si="14"/>
        <v>1</v>
      </c>
    </row>
    <row r="960" spans="4:7" x14ac:dyDescent="0.25">
      <c r="D960" s="4" t="s">
        <v>1178</v>
      </c>
      <c r="E960">
        <v>30036</v>
      </c>
      <c r="F960">
        <v>7</v>
      </c>
      <c r="G960">
        <f t="shared" si="14"/>
        <v>1</v>
      </c>
    </row>
    <row r="961" spans="4:7" x14ac:dyDescent="0.25">
      <c r="D961" s="4" t="s">
        <v>1179</v>
      </c>
      <c r="E961">
        <v>30036</v>
      </c>
      <c r="F961">
        <v>8</v>
      </c>
      <c r="G961">
        <f t="shared" si="14"/>
        <v>1</v>
      </c>
    </row>
    <row r="962" spans="4:7" x14ac:dyDescent="0.25">
      <c r="D962" s="4" t="s">
        <v>1180</v>
      </c>
      <c r="E962">
        <v>30036</v>
      </c>
      <c r="F962">
        <v>9</v>
      </c>
      <c r="G962">
        <f t="shared" si="14"/>
        <v>1</v>
      </c>
    </row>
    <row r="963" spans="4:7" x14ac:dyDescent="0.25">
      <c r="D963" s="4" t="s">
        <v>1181</v>
      </c>
      <c r="E963">
        <v>30036</v>
      </c>
      <c r="F963">
        <v>10</v>
      </c>
      <c r="G963">
        <f t="shared" ref="G963:G1026" si="15">COUNTIF($D$2:$D$1071,D963)</f>
        <v>1</v>
      </c>
    </row>
    <row r="964" spans="4:7" x14ac:dyDescent="0.25">
      <c r="D964" s="4" t="s">
        <v>1182</v>
      </c>
      <c r="E964">
        <v>30036</v>
      </c>
      <c r="F964">
        <v>11</v>
      </c>
      <c r="G964">
        <f t="shared" si="15"/>
        <v>1</v>
      </c>
    </row>
    <row r="965" spans="4:7" x14ac:dyDescent="0.25">
      <c r="D965" s="4" t="s">
        <v>1183</v>
      </c>
      <c r="E965">
        <v>30036</v>
      </c>
      <c r="F965">
        <v>13</v>
      </c>
      <c r="G965">
        <f t="shared" si="15"/>
        <v>1</v>
      </c>
    </row>
    <row r="966" spans="4:7" x14ac:dyDescent="0.25">
      <c r="D966" s="4" t="s">
        <v>1184</v>
      </c>
      <c r="E966">
        <v>30036</v>
      </c>
      <c r="F966">
        <v>16</v>
      </c>
      <c r="G966">
        <f t="shared" si="15"/>
        <v>1</v>
      </c>
    </row>
    <row r="967" spans="4:7" x14ac:dyDescent="0.25">
      <c r="D967" s="4" t="s">
        <v>1185</v>
      </c>
      <c r="E967">
        <v>30036</v>
      </c>
      <c r="F967">
        <v>17</v>
      </c>
      <c r="G967">
        <f t="shared" si="15"/>
        <v>1</v>
      </c>
    </row>
    <row r="968" spans="4:7" x14ac:dyDescent="0.25">
      <c r="D968" s="4" t="s">
        <v>1186</v>
      </c>
      <c r="E968">
        <v>30036</v>
      </c>
      <c r="F968">
        <v>18</v>
      </c>
      <c r="G968">
        <f t="shared" si="15"/>
        <v>1</v>
      </c>
    </row>
    <row r="969" spans="4:7" x14ac:dyDescent="0.25">
      <c r="D969" s="4" t="s">
        <v>1187</v>
      </c>
      <c r="E969">
        <v>30036</v>
      </c>
      <c r="F969">
        <v>22</v>
      </c>
      <c r="G969">
        <f t="shared" si="15"/>
        <v>1</v>
      </c>
    </row>
    <row r="970" spans="4:7" x14ac:dyDescent="0.25">
      <c r="D970" s="4" t="s">
        <v>1188</v>
      </c>
      <c r="E970">
        <v>30036</v>
      </c>
      <c r="F970">
        <v>23</v>
      </c>
      <c r="G970">
        <f t="shared" si="15"/>
        <v>1</v>
      </c>
    </row>
    <row r="971" spans="4:7" x14ac:dyDescent="0.25">
      <c r="D971" s="4" t="s">
        <v>1189</v>
      </c>
      <c r="E971">
        <v>30036</v>
      </c>
      <c r="F971">
        <v>24</v>
      </c>
      <c r="G971">
        <f t="shared" si="15"/>
        <v>1</v>
      </c>
    </row>
    <row r="972" spans="4:7" x14ac:dyDescent="0.25">
      <c r="D972" s="4" t="s">
        <v>1174</v>
      </c>
      <c r="E972">
        <v>30036</v>
      </c>
      <c r="F972">
        <v>25</v>
      </c>
      <c r="G972">
        <f t="shared" si="15"/>
        <v>2</v>
      </c>
    </row>
    <row r="973" spans="4:7" x14ac:dyDescent="0.25">
      <c r="D973" s="4" t="s">
        <v>1190</v>
      </c>
      <c r="E973">
        <v>30036</v>
      </c>
      <c r="F973">
        <v>26</v>
      </c>
      <c r="G973">
        <f t="shared" si="15"/>
        <v>1</v>
      </c>
    </row>
    <row r="974" spans="4:7" x14ac:dyDescent="0.25">
      <c r="D974" s="4" t="s">
        <v>1191</v>
      </c>
      <c r="E974">
        <v>30036</v>
      </c>
      <c r="F974">
        <v>27</v>
      </c>
      <c r="G974">
        <f t="shared" si="15"/>
        <v>1</v>
      </c>
    </row>
    <row r="975" spans="4:7" x14ac:dyDescent="0.25">
      <c r="D975" s="4" t="s">
        <v>1192</v>
      </c>
      <c r="E975">
        <v>30037</v>
      </c>
      <c r="F975">
        <v>0</v>
      </c>
      <c r="G975">
        <f t="shared" si="15"/>
        <v>2</v>
      </c>
    </row>
    <row r="976" spans="4:7" x14ac:dyDescent="0.25">
      <c r="D976" s="4" t="s">
        <v>1193</v>
      </c>
      <c r="E976">
        <v>30037</v>
      </c>
      <c r="F976">
        <v>2</v>
      </c>
      <c r="G976">
        <f t="shared" si="15"/>
        <v>1</v>
      </c>
    </row>
    <row r="977" spans="4:7" x14ac:dyDescent="0.25">
      <c r="D977" s="4" t="s">
        <v>1194</v>
      </c>
      <c r="E977">
        <v>30037</v>
      </c>
      <c r="F977">
        <v>3</v>
      </c>
      <c r="G977">
        <f t="shared" si="15"/>
        <v>1</v>
      </c>
    </row>
    <row r="978" spans="4:7" x14ac:dyDescent="0.25">
      <c r="D978" s="4" t="s">
        <v>1195</v>
      </c>
      <c r="E978">
        <v>30037</v>
      </c>
      <c r="F978">
        <v>5</v>
      </c>
      <c r="G978">
        <f t="shared" si="15"/>
        <v>1</v>
      </c>
    </row>
    <row r="979" spans="4:7" x14ac:dyDescent="0.25">
      <c r="D979" s="4" t="s">
        <v>1196</v>
      </c>
      <c r="E979">
        <v>30037</v>
      </c>
      <c r="F979">
        <v>6</v>
      </c>
      <c r="G979">
        <f t="shared" si="15"/>
        <v>1</v>
      </c>
    </row>
    <row r="980" spans="4:7" x14ac:dyDescent="0.25">
      <c r="D980" s="4" t="s">
        <v>1197</v>
      </c>
      <c r="E980">
        <v>30037</v>
      </c>
      <c r="F980">
        <v>7</v>
      </c>
      <c r="G980">
        <f t="shared" si="15"/>
        <v>1</v>
      </c>
    </row>
    <row r="981" spans="4:7" x14ac:dyDescent="0.25">
      <c r="D981" s="4" t="s">
        <v>1198</v>
      </c>
      <c r="E981">
        <v>30037</v>
      </c>
      <c r="F981">
        <v>8</v>
      </c>
      <c r="G981">
        <f t="shared" si="15"/>
        <v>1</v>
      </c>
    </row>
    <row r="982" spans="4:7" x14ac:dyDescent="0.25">
      <c r="D982" s="4" t="s">
        <v>1199</v>
      </c>
      <c r="E982">
        <v>30037</v>
      </c>
      <c r="F982">
        <v>9</v>
      </c>
      <c r="G982">
        <f t="shared" si="15"/>
        <v>1</v>
      </c>
    </row>
    <row r="983" spans="4:7" x14ac:dyDescent="0.25">
      <c r="D983" s="4" t="s">
        <v>1200</v>
      </c>
      <c r="E983">
        <v>30037</v>
      </c>
      <c r="F983">
        <v>10</v>
      </c>
      <c r="G983">
        <f t="shared" si="15"/>
        <v>1</v>
      </c>
    </row>
    <row r="984" spans="4:7" x14ac:dyDescent="0.25">
      <c r="D984" s="4" t="s">
        <v>1201</v>
      </c>
      <c r="E984">
        <v>30037</v>
      </c>
      <c r="F984">
        <v>11</v>
      </c>
      <c r="G984">
        <f t="shared" si="15"/>
        <v>1</v>
      </c>
    </row>
    <row r="985" spans="4:7" x14ac:dyDescent="0.25">
      <c r="D985" s="4" t="s">
        <v>1202</v>
      </c>
      <c r="E985">
        <v>30037</v>
      </c>
      <c r="F985">
        <v>12</v>
      </c>
      <c r="G985">
        <f t="shared" si="15"/>
        <v>1</v>
      </c>
    </row>
    <row r="986" spans="4:7" x14ac:dyDescent="0.25">
      <c r="D986" s="4" t="s">
        <v>1192</v>
      </c>
      <c r="E986">
        <v>30037</v>
      </c>
      <c r="F986">
        <v>13</v>
      </c>
      <c r="G986">
        <f t="shared" si="15"/>
        <v>2</v>
      </c>
    </row>
    <row r="987" spans="4:7" x14ac:dyDescent="0.25">
      <c r="D987" s="4" t="s">
        <v>1203</v>
      </c>
      <c r="E987">
        <v>30038</v>
      </c>
      <c r="F987">
        <v>0</v>
      </c>
      <c r="G987">
        <f t="shared" si="15"/>
        <v>2</v>
      </c>
    </row>
    <row r="988" spans="4:7" x14ac:dyDescent="0.25">
      <c r="D988" s="4" t="s">
        <v>1204</v>
      </c>
      <c r="E988">
        <v>30038</v>
      </c>
      <c r="F988">
        <v>1</v>
      </c>
      <c r="G988">
        <f t="shared" si="15"/>
        <v>1</v>
      </c>
    </row>
    <row r="989" spans="4:7" x14ac:dyDescent="0.25">
      <c r="D989" s="4" t="s">
        <v>1205</v>
      </c>
      <c r="E989">
        <v>30038</v>
      </c>
      <c r="F989">
        <v>2</v>
      </c>
      <c r="G989">
        <f t="shared" si="15"/>
        <v>1</v>
      </c>
    </row>
    <row r="990" spans="4:7" x14ac:dyDescent="0.25">
      <c r="D990" s="4" t="s">
        <v>1206</v>
      </c>
      <c r="E990">
        <v>30038</v>
      </c>
      <c r="F990">
        <v>3</v>
      </c>
      <c r="G990">
        <f t="shared" si="15"/>
        <v>1</v>
      </c>
    </row>
    <row r="991" spans="4:7" x14ac:dyDescent="0.25">
      <c r="D991" s="4" t="s">
        <v>1207</v>
      </c>
      <c r="E991">
        <v>30038</v>
      </c>
      <c r="F991">
        <v>4</v>
      </c>
      <c r="G991">
        <f t="shared" si="15"/>
        <v>1</v>
      </c>
    </row>
    <row r="992" spans="4:7" x14ac:dyDescent="0.25">
      <c r="D992" s="4" t="s">
        <v>1208</v>
      </c>
      <c r="E992">
        <v>30038</v>
      </c>
      <c r="F992">
        <v>5</v>
      </c>
      <c r="G992">
        <f t="shared" si="15"/>
        <v>1</v>
      </c>
    </row>
    <row r="993" spans="4:7" x14ac:dyDescent="0.25">
      <c r="D993" s="4" t="s">
        <v>1209</v>
      </c>
      <c r="E993">
        <v>30038</v>
      </c>
      <c r="F993">
        <v>6</v>
      </c>
      <c r="G993">
        <f t="shared" si="15"/>
        <v>1</v>
      </c>
    </row>
    <row r="994" spans="4:7" x14ac:dyDescent="0.25">
      <c r="D994" s="4" t="s">
        <v>1210</v>
      </c>
      <c r="E994">
        <v>30038</v>
      </c>
      <c r="F994">
        <v>7</v>
      </c>
      <c r="G994">
        <f t="shared" si="15"/>
        <v>1</v>
      </c>
    </row>
    <row r="995" spans="4:7" x14ac:dyDescent="0.25">
      <c r="D995" s="4" t="s">
        <v>1211</v>
      </c>
      <c r="E995">
        <v>30038</v>
      </c>
      <c r="F995">
        <v>8</v>
      </c>
      <c r="G995">
        <f t="shared" si="15"/>
        <v>1</v>
      </c>
    </row>
    <row r="996" spans="4:7" x14ac:dyDescent="0.25">
      <c r="D996" s="4" t="s">
        <v>1212</v>
      </c>
      <c r="E996">
        <v>30038</v>
      </c>
      <c r="F996">
        <v>9</v>
      </c>
      <c r="G996">
        <f t="shared" si="15"/>
        <v>1</v>
      </c>
    </row>
    <row r="997" spans="4:7" x14ac:dyDescent="0.25">
      <c r="D997" s="4" t="s">
        <v>1213</v>
      </c>
      <c r="E997">
        <v>30038</v>
      </c>
      <c r="F997">
        <v>10</v>
      </c>
      <c r="G997">
        <f t="shared" si="15"/>
        <v>1</v>
      </c>
    </row>
    <row r="998" spans="4:7" x14ac:dyDescent="0.25">
      <c r="D998" s="4" t="s">
        <v>1214</v>
      </c>
      <c r="E998">
        <v>30038</v>
      </c>
      <c r="F998">
        <v>11</v>
      </c>
      <c r="G998">
        <f t="shared" si="15"/>
        <v>1</v>
      </c>
    </row>
    <row r="999" spans="4:7" x14ac:dyDescent="0.25">
      <c r="D999" s="4" t="s">
        <v>1215</v>
      </c>
      <c r="E999">
        <v>30038</v>
      </c>
      <c r="F999">
        <v>12</v>
      </c>
      <c r="G999">
        <f t="shared" si="15"/>
        <v>1</v>
      </c>
    </row>
    <row r="1000" spans="4:7" x14ac:dyDescent="0.25">
      <c r="D1000" s="4" t="s">
        <v>1216</v>
      </c>
      <c r="E1000">
        <v>30038</v>
      </c>
      <c r="F1000">
        <v>13</v>
      </c>
      <c r="G1000">
        <f t="shared" si="15"/>
        <v>1</v>
      </c>
    </row>
    <row r="1001" spans="4:7" x14ac:dyDescent="0.25">
      <c r="D1001" s="4" t="s">
        <v>1217</v>
      </c>
      <c r="E1001">
        <v>30038</v>
      </c>
      <c r="F1001">
        <v>14</v>
      </c>
      <c r="G1001">
        <f t="shared" si="15"/>
        <v>1</v>
      </c>
    </row>
    <row r="1002" spans="4:7" x14ac:dyDescent="0.25">
      <c r="D1002" s="4" t="s">
        <v>1218</v>
      </c>
      <c r="E1002">
        <v>30038</v>
      </c>
      <c r="F1002">
        <v>15</v>
      </c>
      <c r="G1002">
        <f t="shared" si="15"/>
        <v>1</v>
      </c>
    </row>
    <row r="1003" spans="4:7" x14ac:dyDescent="0.25">
      <c r="D1003" s="4" t="s">
        <v>1219</v>
      </c>
      <c r="E1003">
        <v>30038</v>
      </c>
      <c r="F1003">
        <v>16</v>
      </c>
      <c r="G1003">
        <f t="shared" si="15"/>
        <v>1</v>
      </c>
    </row>
    <row r="1004" spans="4:7" x14ac:dyDescent="0.25">
      <c r="D1004" s="4" t="s">
        <v>1220</v>
      </c>
      <c r="E1004">
        <v>30038</v>
      </c>
      <c r="F1004">
        <v>17</v>
      </c>
      <c r="G1004">
        <f t="shared" si="15"/>
        <v>1</v>
      </c>
    </row>
    <row r="1005" spans="4:7" x14ac:dyDescent="0.25">
      <c r="D1005" s="4" t="s">
        <v>1203</v>
      </c>
      <c r="E1005">
        <v>30038</v>
      </c>
      <c r="F1005">
        <v>18</v>
      </c>
      <c r="G1005">
        <f t="shared" si="15"/>
        <v>2</v>
      </c>
    </row>
    <row r="1006" spans="4:7" x14ac:dyDescent="0.25">
      <c r="D1006" s="4" t="s">
        <v>1221</v>
      </c>
      <c r="E1006">
        <v>30038</v>
      </c>
      <c r="F1006">
        <v>20</v>
      </c>
      <c r="G1006">
        <f t="shared" si="15"/>
        <v>1</v>
      </c>
    </row>
    <row r="1007" spans="4:7" x14ac:dyDescent="0.25">
      <c r="D1007" s="4" t="s">
        <v>1222</v>
      </c>
      <c r="E1007">
        <v>30038</v>
      </c>
      <c r="F1007">
        <v>21</v>
      </c>
      <c r="G1007">
        <f t="shared" si="15"/>
        <v>1</v>
      </c>
    </row>
    <row r="1008" spans="4:7" x14ac:dyDescent="0.25">
      <c r="D1008" s="4" t="s">
        <v>227</v>
      </c>
      <c r="E1008">
        <v>30039</v>
      </c>
      <c r="F1008">
        <v>0</v>
      </c>
      <c r="G1008">
        <f t="shared" si="15"/>
        <v>2</v>
      </c>
    </row>
    <row r="1009" spans="4:7" x14ac:dyDescent="0.25">
      <c r="D1009" s="4" t="s">
        <v>227</v>
      </c>
      <c r="E1009">
        <v>30039</v>
      </c>
      <c r="F1009">
        <v>4</v>
      </c>
      <c r="G1009">
        <f t="shared" si="15"/>
        <v>2</v>
      </c>
    </row>
    <row r="1010" spans="4:7" x14ac:dyDescent="0.25">
      <c r="D1010" s="4" t="s">
        <v>1223</v>
      </c>
      <c r="E1010">
        <v>30039</v>
      </c>
      <c r="F1010">
        <v>5</v>
      </c>
      <c r="G1010">
        <f t="shared" si="15"/>
        <v>1</v>
      </c>
    </row>
    <row r="1011" spans="4:7" x14ac:dyDescent="0.25">
      <c r="D1011" s="4" t="s">
        <v>1224</v>
      </c>
      <c r="E1011">
        <v>30039</v>
      </c>
      <c r="F1011">
        <v>6</v>
      </c>
      <c r="G1011">
        <f t="shared" si="15"/>
        <v>1</v>
      </c>
    </row>
    <row r="1012" spans="4:7" x14ac:dyDescent="0.25">
      <c r="D1012" s="4" t="s">
        <v>1225</v>
      </c>
      <c r="E1012">
        <v>30039</v>
      </c>
      <c r="F1012">
        <v>7</v>
      </c>
      <c r="G1012">
        <f t="shared" si="15"/>
        <v>1</v>
      </c>
    </row>
    <row r="1013" spans="4:7" x14ac:dyDescent="0.25">
      <c r="D1013" s="4" t="s">
        <v>1226</v>
      </c>
      <c r="E1013">
        <v>30039</v>
      </c>
      <c r="F1013">
        <v>200</v>
      </c>
      <c r="G1013">
        <f t="shared" si="15"/>
        <v>1</v>
      </c>
    </row>
    <row r="1014" spans="4:7" x14ac:dyDescent="0.25">
      <c r="D1014" s="4" t="s">
        <v>1227</v>
      </c>
      <c r="E1014">
        <v>30039</v>
      </c>
      <c r="F1014">
        <v>207</v>
      </c>
      <c r="G1014">
        <f t="shared" si="15"/>
        <v>1</v>
      </c>
    </row>
    <row r="1015" spans="4:7" x14ac:dyDescent="0.25">
      <c r="D1015" s="4" t="s">
        <v>1228</v>
      </c>
      <c r="E1015">
        <v>30039</v>
      </c>
      <c r="F1015">
        <v>212</v>
      </c>
      <c r="G1015">
        <f t="shared" si="15"/>
        <v>1</v>
      </c>
    </row>
    <row r="1016" spans="4:7" x14ac:dyDescent="0.25">
      <c r="D1016" s="4" t="s">
        <v>1229</v>
      </c>
      <c r="E1016">
        <v>30039</v>
      </c>
      <c r="F1016">
        <v>213</v>
      </c>
      <c r="G1016">
        <f t="shared" si="15"/>
        <v>1</v>
      </c>
    </row>
    <row r="1017" spans="4:7" x14ac:dyDescent="0.25">
      <c r="D1017" s="4" t="s">
        <v>1230</v>
      </c>
      <c r="E1017">
        <v>30039</v>
      </c>
      <c r="F1017">
        <v>300</v>
      </c>
      <c r="G1017">
        <f t="shared" si="15"/>
        <v>1</v>
      </c>
    </row>
    <row r="1018" spans="4:7" x14ac:dyDescent="0.25">
      <c r="D1018" s="4" t="s">
        <v>1231</v>
      </c>
      <c r="E1018">
        <v>30039</v>
      </c>
      <c r="F1018">
        <v>302</v>
      </c>
      <c r="G1018">
        <f t="shared" si="15"/>
        <v>1</v>
      </c>
    </row>
    <row r="1019" spans="4:7" x14ac:dyDescent="0.25">
      <c r="D1019" s="4" t="s">
        <v>1232</v>
      </c>
      <c r="E1019">
        <v>30039</v>
      </c>
      <c r="F1019">
        <v>307</v>
      </c>
      <c r="G1019">
        <f t="shared" si="15"/>
        <v>1</v>
      </c>
    </row>
    <row r="1020" spans="4:7" x14ac:dyDescent="0.25">
      <c r="D1020" s="4" t="s">
        <v>1233</v>
      </c>
      <c r="E1020">
        <v>30039</v>
      </c>
      <c r="F1020">
        <v>308</v>
      </c>
      <c r="G1020">
        <f t="shared" si="15"/>
        <v>1</v>
      </c>
    </row>
    <row r="1021" spans="4:7" x14ac:dyDescent="0.25">
      <c r="D1021" s="4" t="s">
        <v>1234</v>
      </c>
      <c r="E1021">
        <v>30039</v>
      </c>
      <c r="F1021">
        <v>309</v>
      </c>
      <c r="G1021">
        <f t="shared" si="15"/>
        <v>1</v>
      </c>
    </row>
    <row r="1022" spans="4:7" x14ac:dyDescent="0.25">
      <c r="D1022" s="4" t="s">
        <v>1235</v>
      </c>
      <c r="E1022">
        <v>30039</v>
      </c>
      <c r="F1022">
        <v>500</v>
      </c>
      <c r="G1022">
        <f t="shared" si="15"/>
        <v>1</v>
      </c>
    </row>
    <row r="1023" spans="4:7" x14ac:dyDescent="0.25">
      <c r="D1023" s="4" t="s">
        <v>1236</v>
      </c>
      <c r="E1023">
        <v>30039</v>
      </c>
      <c r="F1023">
        <v>501</v>
      </c>
      <c r="G1023">
        <f t="shared" si="15"/>
        <v>1</v>
      </c>
    </row>
    <row r="1024" spans="4:7" x14ac:dyDescent="0.25">
      <c r="D1024" s="4" t="s">
        <v>1237</v>
      </c>
      <c r="E1024">
        <v>30039</v>
      </c>
      <c r="F1024">
        <v>502</v>
      </c>
      <c r="G1024">
        <f t="shared" si="15"/>
        <v>1</v>
      </c>
    </row>
    <row r="1025" spans="4:7" x14ac:dyDescent="0.25">
      <c r="D1025" s="4" t="s">
        <v>1238</v>
      </c>
      <c r="E1025">
        <v>30039</v>
      </c>
      <c r="F1025">
        <v>503</v>
      </c>
      <c r="G1025">
        <f t="shared" si="15"/>
        <v>1</v>
      </c>
    </row>
    <row r="1026" spans="4:7" x14ac:dyDescent="0.25">
      <c r="D1026" s="4" t="s">
        <v>1239</v>
      </c>
      <c r="E1026">
        <v>30039</v>
      </c>
      <c r="F1026">
        <v>504</v>
      </c>
      <c r="G1026">
        <f t="shared" si="15"/>
        <v>1</v>
      </c>
    </row>
    <row r="1027" spans="4:7" x14ac:dyDescent="0.25">
      <c r="D1027" s="4" t="s">
        <v>1240</v>
      </c>
      <c r="E1027">
        <v>30039</v>
      </c>
      <c r="F1027">
        <v>600</v>
      </c>
      <c r="G1027">
        <f t="shared" ref="G1027:G1071" si="16">COUNTIF($D$2:$D$1071,D1027)</f>
        <v>1</v>
      </c>
    </row>
    <row r="1028" spans="4:7" x14ac:dyDescent="0.25">
      <c r="D1028" s="4" t="s">
        <v>1241</v>
      </c>
      <c r="E1028">
        <v>30039</v>
      </c>
      <c r="F1028">
        <v>601</v>
      </c>
      <c r="G1028">
        <f t="shared" si="16"/>
        <v>1</v>
      </c>
    </row>
    <row r="1029" spans="4:7" x14ac:dyDescent="0.25">
      <c r="D1029" s="4" t="s">
        <v>1242</v>
      </c>
      <c r="E1029">
        <v>30039</v>
      </c>
      <c r="F1029">
        <v>602</v>
      </c>
      <c r="G1029">
        <f t="shared" si="16"/>
        <v>1</v>
      </c>
    </row>
    <row r="1030" spans="4:7" x14ac:dyDescent="0.25">
      <c r="D1030" s="4" t="s">
        <v>1243</v>
      </c>
      <c r="E1030">
        <v>30039</v>
      </c>
      <c r="F1030">
        <v>700</v>
      </c>
      <c r="G1030">
        <f t="shared" si="16"/>
        <v>1</v>
      </c>
    </row>
    <row r="1031" spans="4:7" x14ac:dyDescent="0.25">
      <c r="D1031" s="4" t="s">
        <v>1244</v>
      </c>
      <c r="E1031">
        <v>30039</v>
      </c>
      <c r="F1031">
        <v>701</v>
      </c>
      <c r="G1031">
        <f t="shared" si="16"/>
        <v>1</v>
      </c>
    </row>
    <row r="1032" spans="4:7" x14ac:dyDescent="0.25">
      <c r="D1032" s="4" t="s">
        <v>1245</v>
      </c>
      <c r="E1032">
        <v>30039</v>
      </c>
      <c r="F1032">
        <v>702</v>
      </c>
      <c r="G1032">
        <f t="shared" si="16"/>
        <v>1</v>
      </c>
    </row>
    <row r="1033" spans="4:7" x14ac:dyDescent="0.25">
      <c r="D1033" s="4" t="s">
        <v>231</v>
      </c>
      <c r="E1033">
        <v>30040</v>
      </c>
      <c r="F1033">
        <v>0</v>
      </c>
      <c r="G1033">
        <f t="shared" si="16"/>
        <v>2</v>
      </c>
    </row>
    <row r="1034" spans="4:7" x14ac:dyDescent="0.25">
      <c r="D1034" s="4" t="s">
        <v>1246</v>
      </c>
      <c r="E1034">
        <v>30040</v>
      </c>
      <c r="F1034">
        <v>1</v>
      </c>
      <c r="G1034">
        <f t="shared" si="16"/>
        <v>1</v>
      </c>
    </row>
    <row r="1035" spans="4:7" x14ac:dyDescent="0.25">
      <c r="D1035" s="4" t="s">
        <v>1247</v>
      </c>
      <c r="E1035">
        <v>30040</v>
      </c>
      <c r="F1035">
        <v>2</v>
      </c>
      <c r="G1035">
        <f t="shared" si="16"/>
        <v>1</v>
      </c>
    </row>
    <row r="1036" spans="4:7" x14ac:dyDescent="0.25">
      <c r="D1036" s="4" t="s">
        <v>1248</v>
      </c>
      <c r="E1036">
        <v>30040</v>
      </c>
      <c r="F1036">
        <v>3</v>
      </c>
      <c r="G1036">
        <f t="shared" si="16"/>
        <v>1</v>
      </c>
    </row>
    <row r="1037" spans="4:7" x14ac:dyDescent="0.25">
      <c r="D1037" s="4" t="s">
        <v>1249</v>
      </c>
      <c r="E1037">
        <v>30040</v>
      </c>
      <c r="F1037">
        <v>4</v>
      </c>
      <c r="G1037">
        <f t="shared" si="16"/>
        <v>1</v>
      </c>
    </row>
    <row r="1038" spans="4:7" x14ac:dyDescent="0.25">
      <c r="D1038" s="4" t="s">
        <v>1250</v>
      </c>
      <c r="E1038">
        <v>30040</v>
      </c>
      <c r="F1038">
        <v>5</v>
      </c>
      <c r="G1038">
        <f t="shared" si="16"/>
        <v>1</v>
      </c>
    </row>
    <row r="1039" spans="4:7" x14ac:dyDescent="0.25">
      <c r="D1039" s="4" t="s">
        <v>231</v>
      </c>
      <c r="E1039">
        <v>30040</v>
      </c>
      <c r="F1039">
        <v>6</v>
      </c>
      <c r="G1039">
        <f t="shared" si="16"/>
        <v>2</v>
      </c>
    </row>
    <row r="1040" spans="4:7" x14ac:dyDescent="0.25">
      <c r="D1040" s="4" t="s">
        <v>1251</v>
      </c>
      <c r="E1040">
        <v>30040</v>
      </c>
      <c r="F1040">
        <v>7</v>
      </c>
      <c r="G1040">
        <f t="shared" si="16"/>
        <v>1</v>
      </c>
    </row>
    <row r="1041" spans="4:7" x14ac:dyDescent="0.25">
      <c r="D1041" s="4" t="s">
        <v>1252</v>
      </c>
      <c r="E1041">
        <v>30041</v>
      </c>
      <c r="F1041">
        <v>0</v>
      </c>
      <c r="G1041">
        <f t="shared" si="16"/>
        <v>2</v>
      </c>
    </row>
    <row r="1042" spans="4:7" x14ac:dyDescent="0.25">
      <c r="D1042" s="4" t="s">
        <v>1253</v>
      </c>
      <c r="E1042">
        <v>30041</v>
      </c>
      <c r="F1042">
        <v>1</v>
      </c>
      <c r="G1042">
        <f t="shared" si="16"/>
        <v>1</v>
      </c>
    </row>
    <row r="1043" spans="4:7" x14ac:dyDescent="0.25">
      <c r="D1043" s="4" t="s">
        <v>1254</v>
      </c>
      <c r="E1043">
        <v>30041</v>
      </c>
      <c r="F1043">
        <v>2</v>
      </c>
      <c r="G1043">
        <f t="shared" si="16"/>
        <v>1</v>
      </c>
    </row>
    <row r="1044" spans="4:7" x14ac:dyDescent="0.25">
      <c r="D1044" s="4" t="s">
        <v>1252</v>
      </c>
      <c r="E1044">
        <v>30041</v>
      </c>
      <c r="F1044">
        <v>300</v>
      </c>
      <c r="G1044">
        <f t="shared" si="16"/>
        <v>2</v>
      </c>
    </row>
    <row r="1045" spans="4:7" x14ac:dyDescent="0.25">
      <c r="D1045" s="4" t="s">
        <v>1255</v>
      </c>
      <c r="E1045">
        <v>30041</v>
      </c>
      <c r="F1045">
        <v>301</v>
      </c>
      <c r="G1045">
        <f t="shared" si="16"/>
        <v>1</v>
      </c>
    </row>
    <row r="1046" spans="4:7" x14ac:dyDescent="0.25">
      <c r="D1046" s="4" t="s">
        <v>1256</v>
      </c>
      <c r="E1046">
        <v>30041</v>
      </c>
      <c r="F1046">
        <v>302</v>
      </c>
      <c r="G1046">
        <f t="shared" si="16"/>
        <v>1</v>
      </c>
    </row>
    <row r="1047" spans="4:7" x14ac:dyDescent="0.25">
      <c r="D1047" s="4" t="s">
        <v>1257</v>
      </c>
      <c r="E1047">
        <v>30041</v>
      </c>
      <c r="F1047">
        <v>303</v>
      </c>
      <c r="G1047">
        <f t="shared" si="16"/>
        <v>1</v>
      </c>
    </row>
    <row r="1048" spans="4:7" x14ac:dyDescent="0.25">
      <c r="D1048" s="4" t="s">
        <v>1258</v>
      </c>
      <c r="E1048">
        <v>30041</v>
      </c>
      <c r="F1048">
        <v>304</v>
      </c>
      <c r="G1048">
        <f t="shared" si="16"/>
        <v>1</v>
      </c>
    </row>
    <row r="1049" spans="4:7" x14ac:dyDescent="0.25">
      <c r="D1049" s="4" t="s">
        <v>1259</v>
      </c>
      <c r="E1049">
        <v>30042</v>
      </c>
      <c r="F1049">
        <v>0</v>
      </c>
      <c r="G1049">
        <f t="shared" si="16"/>
        <v>2</v>
      </c>
    </row>
    <row r="1050" spans="4:7" x14ac:dyDescent="0.25">
      <c r="D1050" s="4" t="s">
        <v>1260</v>
      </c>
      <c r="E1050">
        <v>30042</v>
      </c>
      <c r="F1050">
        <v>1</v>
      </c>
      <c r="G1050">
        <f t="shared" si="16"/>
        <v>1</v>
      </c>
    </row>
    <row r="1051" spans="4:7" x14ac:dyDescent="0.25">
      <c r="D1051" s="4" t="s">
        <v>1261</v>
      </c>
      <c r="E1051">
        <v>30042</v>
      </c>
      <c r="F1051">
        <v>2</v>
      </c>
      <c r="G1051">
        <f t="shared" si="16"/>
        <v>1</v>
      </c>
    </row>
    <row r="1052" spans="4:7" x14ac:dyDescent="0.25">
      <c r="D1052" s="4" t="s">
        <v>1262</v>
      </c>
      <c r="E1052">
        <v>30042</v>
      </c>
      <c r="F1052">
        <v>3</v>
      </c>
      <c r="G1052">
        <f t="shared" si="16"/>
        <v>1</v>
      </c>
    </row>
    <row r="1053" spans="4:7" x14ac:dyDescent="0.25">
      <c r="D1053" s="4" t="s">
        <v>1263</v>
      </c>
      <c r="E1053">
        <v>30042</v>
      </c>
      <c r="F1053">
        <v>4</v>
      </c>
      <c r="G1053">
        <f t="shared" si="16"/>
        <v>1</v>
      </c>
    </row>
    <row r="1054" spans="4:7" x14ac:dyDescent="0.25">
      <c r="D1054" s="4" t="s">
        <v>1264</v>
      </c>
      <c r="E1054">
        <v>30042</v>
      </c>
      <c r="F1054">
        <v>5</v>
      </c>
      <c r="G1054">
        <f t="shared" si="16"/>
        <v>1</v>
      </c>
    </row>
    <row r="1055" spans="4:7" x14ac:dyDescent="0.25">
      <c r="D1055" s="4" t="s">
        <v>1259</v>
      </c>
      <c r="E1055">
        <v>30042</v>
      </c>
      <c r="F1055">
        <v>7</v>
      </c>
      <c r="G1055">
        <f t="shared" si="16"/>
        <v>2</v>
      </c>
    </row>
    <row r="1056" spans="4:7" x14ac:dyDescent="0.25">
      <c r="D1056" s="4" t="s">
        <v>243</v>
      </c>
      <c r="E1056">
        <v>30043</v>
      </c>
      <c r="F1056">
        <v>0</v>
      </c>
      <c r="G1056">
        <f t="shared" si="16"/>
        <v>2</v>
      </c>
    </row>
    <row r="1057" spans="4:7" x14ac:dyDescent="0.25">
      <c r="D1057" s="4" t="s">
        <v>1265</v>
      </c>
      <c r="E1057">
        <v>30043</v>
      </c>
      <c r="F1057">
        <v>1</v>
      </c>
      <c r="G1057">
        <f t="shared" si="16"/>
        <v>1</v>
      </c>
    </row>
    <row r="1058" spans="4:7" x14ac:dyDescent="0.25">
      <c r="D1058" s="4" t="s">
        <v>1266</v>
      </c>
      <c r="E1058">
        <v>30043</v>
      </c>
      <c r="F1058">
        <v>2</v>
      </c>
      <c r="G1058">
        <f t="shared" si="16"/>
        <v>1</v>
      </c>
    </row>
    <row r="1059" spans="4:7" x14ac:dyDescent="0.25">
      <c r="D1059" s="4" t="s">
        <v>1267</v>
      </c>
      <c r="E1059">
        <v>30043</v>
      </c>
      <c r="F1059">
        <v>3</v>
      </c>
      <c r="G1059">
        <f t="shared" si="16"/>
        <v>1</v>
      </c>
    </row>
    <row r="1060" spans="4:7" x14ac:dyDescent="0.25">
      <c r="D1060" s="4" t="s">
        <v>243</v>
      </c>
      <c r="E1060">
        <v>30043</v>
      </c>
      <c r="F1060">
        <v>4</v>
      </c>
      <c r="G1060">
        <f t="shared" si="16"/>
        <v>2</v>
      </c>
    </row>
    <row r="1061" spans="4:7" x14ac:dyDescent="0.25">
      <c r="D1061" s="4" t="s">
        <v>247</v>
      </c>
      <c r="E1061">
        <v>30901</v>
      </c>
      <c r="F1061">
        <v>0</v>
      </c>
      <c r="G1061">
        <f t="shared" si="16"/>
        <v>2</v>
      </c>
    </row>
    <row r="1062" spans="4:7" x14ac:dyDescent="0.25">
      <c r="D1062" s="4" t="s">
        <v>1268</v>
      </c>
      <c r="E1062">
        <v>30901</v>
      </c>
      <c r="F1062">
        <v>2</v>
      </c>
      <c r="G1062">
        <f t="shared" si="16"/>
        <v>1</v>
      </c>
    </row>
    <row r="1063" spans="4:7" x14ac:dyDescent="0.25">
      <c r="D1063" s="4" t="s">
        <v>247</v>
      </c>
      <c r="E1063">
        <v>30901</v>
      </c>
      <c r="F1063">
        <v>3</v>
      </c>
      <c r="G1063">
        <f t="shared" si="16"/>
        <v>2</v>
      </c>
    </row>
    <row r="1064" spans="4:7" x14ac:dyDescent="0.25">
      <c r="D1064" s="4" t="s">
        <v>1269</v>
      </c>
      <c r="E1064">
        <v>30901</v>
      </c>
      <c r="F1064">
        <v>4</v>
      </c>
      <c r="G1064">
        <f t="shared" si="16"/>
        <v>1</v>
      </c>
    </row>
    <row r="1065" spans="4:7" x14ac:dyDescent="0.25">
      <c r="D1065" s="4" t="s">
        <v>1270</v>
      </c>
      <c r="E1065">
        <v>30901</v>
      </c>
      <c r="F1065">
        <v>5</v>
      </c>
      <c r="G1065">
        <f t="shared" si="16"/>
        <v>1</v>
      </c>
    </row>
    <row r="1066" spans="4:7" x14ac:dyDescent="0.25">
      <c r="D1066" s="4" t="s">
        <v>1271</v>
      </c>
      <c r="E1066">
        <v>30902</v>
      </c>
      <c r="F1066">
        <v>0</v>
      </c>
      <c r="G1066">
        <f t="shared" si="16"/>
        <v>2</v>
      </c>
    </row>
    <row r="1067" spans="4:7" x14ac:dyDescent="0.25">
      <c r="D1067" s="4" t="s">
        <v>1271</v>
      </c>
      <c r="E1067">
        <v>30902</v>
      </c>
      <c r="F1067">
        <v>1</v>
      </c>
      <c r="G1067">
        <f t="shared" si="16"/>
        <v>2</v>
      </c>
    </row>
    <row r="1068" spans="4:7" x14ac:dyDescent="0.25">
      <c r="D1068" s="4" t="s">
        <v>1272</v>
      </c>
      <c r="E1068">
        <v>30902</v>
      </c>
      <c r="F1068">
        <v>2</v>
      </c>
      <c r="G1068">
        <f t="shared" si="16"/>
        <v>1</v>
      </c>
    </row>
    <row r="1069" spans="4:7" x14ac:dyDescent="0.25">
      <c r="D1069" s="4" t="s">
        <v>1273</v>
      </c>
      <c r="E1069">
        <v>30902</v>
      </c>
      <c r="F1069">
        <v>3</v>
      </c>
      <c r="G1069">
        <f t="shared" si="16"/>
        <v>1</v>
      </c>
    </row>
    <row r="1070" spans="4:7" x14ac:dyDescent="0.25">
      <c r="D1070" s="4" t="s">
        <v>1274</v>
      </c>
      <c r="E1070">
        <v>30902</v>
      </c>
      <c r="F1070">
        <v>4</v>
      </c>
      <c r="G1070">
        <f t="shared" si="16"/>
        <v>1</v>
      </c>
    </row>
    <row r="1071" spans="4:7" x14ac:dyDescent="0.25">
      <c r="D1071" s="4" t="s">
        <v>255</v>
      </c>
      <c r="E1071">
        <v>30999</v>
      </c>
      <c r="F1071">
        <v>0</v>
      </c>
      <c r="G1071">
        <f t="shared" si="16"/>
        <v>1</v>
      </c>
    </row>
  </sheetData>
  <sheetProtection algorithmName="SHA-512" hashValue="DHMKozutKcUXakjb0po6MPx9Ul3VPYKQYKWn2Ki/U1IdWuheRzrzCRVJK5M5OJpAtiNfCUtw/jTTcMA0EP0ikg==" saltValue="9frJFcJofU2a3vluVaziMA==" spinCount="100000" sheet="1" objects="1" scenarios="1"/>
  <conditionalFormatting sqref="G1:G1071">
    <cfRule type="cellIs" dxfId="0" priority="1" operator="greaterThan">
      <formula>1</formula>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82"/>
  <sheetViews>
    <sheetView zoomScaleNormal="100" workbookViewId="0">
      <selection activeCell="E2" sqref="E2"/>
    </sheetView>
  </sheetViews>
  <sheetFormatPr baseColWidth="10" defaultColWidth="11.42578125" defaultRowHeight="15" x14ac:dyDescent="0.25"/>
  <cols>
    <col min="1" max="1" width="6" bestFit="1" customWidth="1"/>
    <col min="2" max="2" width="72.28515625" bestFit="1" customWidth="1"/>
    <col min="3" max="3" width="22.7109375" bestFit="1" customWidth="1"/>
    <col min="4" max="4" width="255.7109375" bestFit="1" customWidth="1"/>
  </cols>
  <sheetData>
    <row r="1" spans="1:4" x14ac:dyDescent="0.25">
      <c r="A1" s="16" t="s">
        <v>1275</v>
      </c>
      <c r="B1" s="16" t="s">
        <v>1276</v>
      </c>
      <c r="C1" s="16" t="s">
        <v>1277</v>
      </c>
      <c r="D1" s="16" t="s">
        <v>1278</v>
      </c>
    </row>
    <row r="2" spans="1:4" x14ac:dyDescent="0.25">
      <c r="A2" s="17">
        <v>3657</v>
      </c>
      <c r="B2" s="17" t="s">
        <v>1279</v>
      </c>
      <c r="C2" s="17">
        <v>30</v>
      </c>
      <c r="D2" s="17"/>
    </row>
    <row r="3" spans="1:4" x14ac:dyDescent="0.25">
      <c r="A3" s="17">
        <v>30001</v>
      </c>
      <c r="B3" s="17" t="s">
        <v>1280</v>
      </c>
      <c r="C3" s="17">
        <v>30</v>
      </c>
      <c r="D3" s="17" t="s">
        <v>1281</v>
      </c>
    </row>
    <row r="4" spans="1:4" x14ac:dyDescent="0.25">
      <c r="A4" s="17">
        <v>30002</v>
      </c>
      <c r="B4" s="17" t="s">
        <v>1280</v>
      </c>
      <c r="C4" s="17">
        <v>30</v>
      </c>
      <c r="D4" s="17" t="s">
        <v>1282</v>
      </c>
    </row>
    <row r="5" spans="1:4" x14ac:dyDescent="0.25">
      <c r="A5" s="17">
        <v>30003</v>
      </c>
      <c r="B5" s="17" t="s">
        <v>1280</v>
      </c>
      <c r="C5" s="17">
        <v>30</v>
      </c>
      <c r="D5" s="17" t="s">
        <v>1283</v>
      </c>
    </row>
    <row r="6" spans="1:4" x14ac:dyDescent="0.25">
      <c r="A6" s="17">
        <v>30004</v>
      </c>
      <c r="B6" s="17" t="s">
        <v>1280</v>
      </c>
      <c r="C6" s="17">
        <v>30</v>
      </c>
      <c r="D6" s="17" t="s">
        <v>1284</v>
      </c>
    </row>
    <row r="7" spans="1:4" x14ac:dyDescent="0.25">
      <c r="A7" s="17">
        <v>30005</v>
      </c>
      <c r="B7" s="17" t="s">
        <v>1280</v>
      </c>
      <c r="C7" s="17">
        <v>30</v>
      </c>
      <c r="D7" s="17" t="s">
        <v>1285</v>
      </c>
    </row>
    <row r="8" spans="1:4" x14ac:dyDescent="0.25">
      <c r="A8" s="17">
        <v>30006</v>
      </c>
      <c r="B8" s="17" t="s">
        <v>1280</v>
      </c>
      <c r="C8" s="17">
        <v>30</v>
      </c>
      <c r="D8" s="17" t="s">
        <v>1286</v>
      </c>
    </row>
    <row r="9" spans="1:4" x14ac:dyDescent="0.25">
      <c r="A9" s="17">
        <v>30007</v>
      </c>
      <c r="B9" s="17" t="s">
        <v>1280</v>
      </c>
      <c r="C9" s="17">
        <v>30</v>
      </c>
      <c r="D9" s="17" t="s">
        <v>1287</v>
      </c>
    </row>
    <row r="10" spans="1:4" x14ac:dyDescent="0.25">
      <c r="A10" s="17">
        <v>30008</v>
      </c>
      <c r="B10" s="17" t="s">
        <v>1280</v>
      </c>
      <c r="C10" s="17">
        <v>30</v>
      </c>
      <c r="D10" s="17" t="s">
        <v>1288</v>
      </c>
    </row>
    <row r="11" spans="1:4" x14ac:dyDescent="0.25">
      <c r="A11" s="17">
        <v>30009</v>
      </c>
      <c r="B11" s="17" t="s">
        <v>1280</v>
      </c>
      <c r="C11" s="17">
        <v>30</v>
      </c>
      <c r="D11" s="17" t="s">
        <v>1289</v>
      </c>
    </row>
    <row r="12" spans="1:4" x14ac:dyDescent="0.25">
      <c r="A12" s="17">
        <v>30010</v>
      </c>
      <c r="B12" s="17" t="s">
        <v>1280</v>
      </c>
      <c r="C12" s="17">
        <v>30</v>
      </c>
      <c r="D12" s="17" t="s">
        <v>1290</v>
      </c>
    </row>
    <row r="13" spans="1:4" x14ac:dyDescent="0.25">
      <c r="A13" s="17">
        <v>30011</v>
      </c>
      <c r="B13" s="17" t="s">
        <v>1280</v>
      </c>
      <c r="C13" s="17">
        <v>30</v>
      </c>
      <c r="D13" s="17" t="s">
        <v>1291</v>
      </c>
    </row>
    <row r="14" spans="1:4" x14ac:dyDescent="0.25">
      <c r="A14" s="17">
        <v>30012</v>
      </c>
      <c r="B14" s="17" t="s">
        <v>1280</v>
      </c>
      <c r="C14" s="17">
        <v>30</v>
      </c>
      <c r="D14" s="17" t="s">
        <v>1292</v>
      </c>
    </row>
    <row r="15" spans="1:4" x14ac:dyDescent="0.25">
      <c r="A15" s="17">
        <v>30070</v>
      </c>
      <c r="B15" s="17" t="s">
        <v>1280</v>
      </c>
      <c r="C15" s="17">
        <v>30</v>
      </c>
      <c r="D15" s="17" t="s">
        <v>1293</v>
      </c>
    </row>
    <row r="16" spans="1:4" x14ac:dyDescent="0.25">
      <c r="A16" s="17">
        <v>30071</v>
      </c>
      <c r="B16" s="17" t="s">
        <v>1280</v>
      </c>
      <c r="C16" s="17">
        <v>30</v>
      </c>
      <c r="D16" s="17" t="s">
        <v>1294</v>
      </c>
    </row>
    <row r="17" spans="1:4" x14ac:dyDescent="0.25">
      <c r="A17" s="17">
        <v>30080</v>
      </c>
      <c r="B17" s="17" t="s">
        <v>1280</v>
      </c>
      <c r="C17" s="17">
        <v>30</v>
      </c>
      <c r="D17" s="17" t="s">
        <v>1295</v>
      </c>
    </row>
    <row r="18" spans="1:4" x14ac:dyDescent="0.25">
      <c r="A18" s="17">
        <v>30100</v>
      </c>
      <c r="B18" s="17" t="s">
        <v>1280</v>
      </c>
      <c r="C18" s="17">
        <v>30</v>
      </c>
      <c r="D18" s="17" t="s">
        <v>1296</v>
      </c>
    </row>
    <row r="19" spans="1:4" x14ac:dyDescent="0.25">
      <c r="A19" s="17">
        <v>30107</v>
      </c>
      <c r="B19" s="17" t="s">
        <v>1064</v>
      </c>
      <c r="C19" s="17">
        <v>30</v>
      </c>
      <c r="D19" s="17"/>
    </row>
    <row r="20" spans="1:4" x14ac:dyDescent="0.25">
      <c r="A20" s="17">
        <v>30108</v>
      </c>
      <c r="B20" s="17" t="s">
        <v>1007</v>
      </c>
      <c r="C20" s="17">
        <v>30</v>
      </c>
      <c r="D20" s="17"/>
    </row>
    <row r="21" spans="1:4" x14ac:dyDescent="0.25">
      <c r="A21" s="17">
        <v>30109</v>
      </c>
      <c r="B21" s="17" t="s">
        <v>1297</v>
      </c>
      <c r="C21" s="17">
        <v>30</v>
      </c>
      <c r="D21" s="17"/>
    </row>
    <row r="22" spans="1:4" x14ac:dyDescent="0.25">
      <c r="A22" s="17">
        <v>30110</v>
      </c>
      <c r="B22" s="17" t="s">
        <v>1036</v>
      </c>
      <c r="C22" s="17">
        <v>30</v>
      </c>
      <c r="D22" s="17"/>
    </row>
    <row r="23" spans="1:4" x14ac:dyDescent="0.25">
      <c r="A23" s="17">
        <v>30110</v>
      </c>
      <c r="B23" s="17" t="s">
        <v>1298</v>
      </c>
      <c r="C23" s="17">
        <v>30</v>
      </c>
      <c r="D23" s="17"/>
    </row>
    <row r="24" spans="1:4" x14ac:dyDescent="0.25">
      <c r="A24" s="17">
        <v>30110</v>
      </c>
      <c r="B24" s="17" t="s">
        <v>1299</v>
      </c>
      <c r="C24" s="17">
        <v>30</v>
      </c>
      <c r="D24" s="17"/>
    </row>
    <row r="25" spans="1:4" x14ac:dyDescent="0.25">
      <c r="A25" s="17">
        <v>30110</v>
      </c>
      <c r="B25" s="17" t="s">
        <v>1300</v>
      </c>
      <c r="C25" s="17">
        <v>30</v>
      </c>
      <c r="D25" s="17"/>
    </row>
    <row r="26" spans="1:4" x14ac:dyDescent="0.25">
      <c r="A26" s="17">
        <v>30110</v>
      </c>
      <c r="B26" s="17" t="s">
        <v>1301</v>
      </c>
      <c r="C26" s="17">
        <v>30</v>
      </c>
      <c r="D26" s="17"/>
    </row>
    <row r="27" spans="1:4" x14ac:dyDescent="0.25">
      <c r="A27" s="17">
        <v>30120</v>
      </c>
      <c r="B27" s="17" t="s">
        <v>1302</v>
      </c>
      <c r="C27" s="17">
        <v>30</v>
      </c>
      <c r="D27" s="17"/>
    </row>
    <row r="28" spans="1:4" x14ac:dyDescent="0.25">
      <c r="A28" s="17">
        <v>30120</v>
      </c>
      <c r="B28" s="17" t="s">
        <v>1303</v>
      </c>
      <c r="C28" s="17">
        <v>30</v>
      </c>
      <c r="D28" s="17"/>
    </row>
    <row r="29" spans="1:4" x14ac:dyDescent="0.25">
      <c r="A29" s="17">
        <v>30120</v>
      </c>
      <c r="B29" s="17" t="s">
        <v>1304</v>
      </c>
      <c r="C29" s="17">
        <v>30</v>
      </c>
      <c r="D29" s="17"/>
    </row>
    <row r="30" spans="1:4" x14ac:dyDescent="0.25">
      <c r="A30" s="17">
        <v>30120</v>
      </c>
      <c r="B30" s="17" t="s">
        <v>1305</v>
      </c>
      <c r="C30" s="17">
        <v>30</v>
      </c>
      <c r="D30" s="17"/>
    </row>
    <row r="31" spans="1:4" x14ac:dyDescent="0.25">
      <c r="A31" s="17">
        <v>30130</v>
      </c>
      <c r="B31" s="17" t="s">
        <v>113</v>
      </c>
      <c r="C31" s="17">
        <v>30</v>
      </c>
      <c r="D31" s="17"/>
    </row>
    <row r="32" spans="1:4" x14ac:dyDescent="0.25">
      <c r="A32" s="17">
        <v>30139</v>
      </c>
      <c r="B32" s="17" t="s">
        <v>1306</v>
      </c>
      <c r="C32" s="17">
        <v>30</v>
      </c>
      <c r="D32" s="17"/>
    </row>
    <row r="33" spans="1:4" x14ac:dyDescent="0.25">
      <c r="A33" s="17">
        <v>30140</v>
      </c>
      <c r="B33" s="17" t="s">
        <v>247</v>
      </c>
      <c r="C33" s="17">
        <v>30</v>
      </c>
      <c r="D33" s="17"/>
    </row>
    <row r="34" spans="1:4" x14ac:dyDescent="0.25">
      <c r="A34" s="17">
        <v>30149</v>
      </c>
      <c r="B34" s="17" t="s">
        <v>1307</v>
      </c>
      <c r="C34" s="17">
        <v>30</v>
      </c>
      <c r="D34" s="17"/>
    </row>
    <row r="35" spans="1:4" x14ac:dyDescent="0.25">
      <c r="A35" s="17">
        <v>30150</v>
      </c>
      <c r="B35" s="17" t="s">
        <v>1308</v>
      </c>
      <c r="C35" s="17">
        <v>30</v>
      </c>
      <c r="D35" s="17"/>
    </row>
    <row r="36" spans="1:4" x14ac:dyDescent="0.25">
      <c r="A36" s="17">
        <v>30150</v>
      </c>
      <c r="B36" s="17" t="s">
        <v>1309</v>
      </c>
      <c r="C36" s="17">
        <v>30</v>
      </c>
      <c r="D36" s="17"/>
    </row>
    <row r="37" spans="1:4" x14ac:dyDescent="0.25">
      <c r="A37" s="17">
        <v>30151</v>
      </c>
      <c r="B37" s="17" t="s">
        <v>1119</v>
      </c>
      <c r="C37" s="17">
        <v>30</v>
      </c>
      <c r="D37" s="17"/>
    </row>
    <row r="38" spans="1:4" x14ac:dyDescent="0.25">
      <c r="A38" s="17">
        <v>30152</v>
      </c>
      <c r="B38" s="17" t="s">
        <v>1023</v>
      </c>
      <c r="C38" s="17">
        <v>30</v>
      </c>
      <c r="D38" s="17"/>
    </row>
    <row r="39" spans="1:4" x14ac:dyDescent="0.25">
      <c r="A39" s="17">
        <v>30153</v>
      </c>
      <c r="B39" s="17" t="s">
        <v>1310</v>
      </c>
      <c r="C39" s="17">
        <v>30</v>
      </c>
      <c r="D39" s="17"/>
    </row>
    <row r="40" spans="1:4" x14ac:dyDescent="0.25">
      <c r="A40" s="17">
        <v>30153</v>
      </c>
      <c r="B40" s="17" t="s">
        <v>1045</v>
      </c>
      <c r="C40" s="17">
        <v>30</v>
      </c>
      <c r="D40" s="17"/>
    </row>
    <row r="41" spans="1:4" x14ac:dyDescent="0.25">
      <c r="A41" s="17">
        <v>30153</v>
      </c>
      <c r="B41" s="17" t="s">
        <v>1311</v>
      </c>
      <c r="C41" s="17">
        <v>30</v>
      </c>
      <c r="D41" s="17"/>
    </row>
    <row r="42" spans="1:4" x14ac:dyDescent="0.25">
      <c r="A42" s="17">
        <v>30153</v>
      </c>
      <c r="B42" s="17" t="s">
        <v>1312</v>
      </c>
      <c r="C42" s="17">
        <v>30</v>
      </c>
      <c r="D42" s="17"/>
    </row>
    <row r="43" spans="1:4" x14ac:dyDescent="0.25">
      <c r="A43" s="17">
        <v>30154</v>
      </c>
      <c r="B43" s="17" t="s">
        <v>1313</v>
      </c>
      <c r="C43" s="17">
        <v>30</v>
      </c>
      <c r="D43" s="17"/>
    </row>
    <row r="44" spans="1:4" x14ac:dyDescent="0.25">
      <c r="A44" s="17">
        <v>30154</v>
      </c>
      <c r="B44" s="17" t="s">
        <v>1129</v>
      </c>
      <c r="C44" s="17">
        <v>30</v>
      </c>
      <c r="D44" s="17"/>
    </row>
    <row r="45" spans="1:4" x14ac:dyDescent="0.25">
      <c r="A45" s="17">
        <v>30154</v>
      </c>
      <c r="B45" s="17" t="s">
        <v>1127</v>
      </c>
      <c r="C45" s="17">
        <v>30</v>
      </c>
      <c r="D45" s="17"/>
    </row>
    <row r="46" spans="1:4" x14ac:dyDescent="0.25">
      <c r="A46" s="17">
        <v>30155</v>
      </c>
      <c r="B46" s="17" t="s">
        <v>997</v>
      </c>
      <c r="C46" s="17">
        <v>30</v>
      </c>
      <c r="D46" s="17"/>
    </row>
    <row r="47" spans="1:4" x14ac:dyDescent="0.25">
      <c r="A47" s="17">
        <v>30156</v>
      </c>
      <c r="B47" s="17" t="s">
        <v>1314</v>
      </c>
      <c r="C47" s="17">
        <v>30</v>
      </c>
      <c r="D47" s="17"/>
    </row>
    <row r="48" spans="1:4" x14ac:dyDescent="0.25">
      <c r="A48" s="17">
        <v>30156</v>
      </c>
      <c r="B48" s="17" t="s">
        <v>1315</v>
      </c>
      <c r="C48" s="17">
        <v>30</v>
      </c>
      <c r="D48" s="17"/>
    </row>
    <row r="49" spans="1:4" x14ac:dyDescent="0.25">
      <c r="A49" s="17">
        <v>30157</v>
      </c>
      <c r="B49" s="17" t="s">
        <v>1021</v>
      </c>
      <c r="C49" s="17">
        <v>30</v>
      </c>
      <c r="D49" s="17"/>
    </row>
    <row r="50" spans="1:4" x14ac:dyDescent="0.25">
      <c r="A50" s="17">
        <v>30157</v>
      </c>
      <c r="B50" s="17" t="s">
        <v>1022</v>
      </c>
      <c r="C50" s="17">
        <v>30</v>
      </c>
      <c r="D50" s="17"/>
    </row>
    <row r="51" spans="1:4" x14ac:dyDescent="0.25">
      <c r="A51" s="17">
        <v>30157</v>
      </c>
      <c r="B51" s="17" t="s">
        <v>1316</v>
      </c>
      <c r="C51" s="17">
        <v>30</v>
      </c>
      <c r="D51" s="17"/>
    </row>
    <row r="52" spans="1:4" x14ac:dyDescent="0.25">
      <c r="A52" s="17">
        <v>30158</v>
      </c>
      <c r="B52" s="17" t="s">
        <v>1317</v>
      </c>
      <c r="C52" s="17">
        <v>30</v>
      </c>
      <c r="D52" s="17"/>
    </row>
    <row r="53" spans="1:4" x14ac:dyDescent="0.25">
      <c r="A53" s="17">
        <v>30158</v>
      </c>
      <c r="B53" s="17" t="s">
        <v>1318</v>
      </c>
      <c r="C53" s="17">
        <v>30</v>
      </c>
      <c r="D53" s="17"/>
    </row>
    <row r="54" spans="1:4" x14ac:dyDescent="0.25">
      <c r="A54" s="17">
        <v>30158</v>
      </c>
      <c r="B54" s="17" t="s">
        <v>1319</v>
      </c>
      <c r="C54" s="17">
        <v>30</v>
      </c>
      <c r="D54" s="17"/>
    </row>
    <row r="55" spans="1:4" x14ac:dyDescent="0.25">
      <c r="A55" s="17">
        <v>30160</v>
      </c>
      <c r="B55" s="17" t="s">
        <v>1320</v>
      </c>
      <c r="C55" s="17">
        <v>30</v>
      </c>
      <c r="D55" s="17"/>
    </row>
    <row r="56" spans="1:4" x14ac:dyDescent="0.25">
      <c r="A56" s="17">
        <v>30160</v>
      </c>
      <c r="B56" s="17" t="s">
        <v>1321</v>
      </c>
      <c r="C56" s="17">
        <v>30</v>
      </c>
      <c r="D56" s="17"/>
    </row>
    <row r="57" spans="1:4" x14ac:dyDescent="0.25">
      <c r="A57" s="17">
        <v>30160</v>
      </c>
      <c r="B57" s="17" t="s">
        <v>1078</v>
      </c>
      <c r="C57" s="17">
        <v>30</v>
      </c>
      <c r="D57" s="17"/>
    </row>
    <row r="58" spans="1:4" x14ac:dyDescent="0.25">
      <c r="A58" s="17">
        <v>30161</v>
      </c>
      <c r="B58" s="17" t="s">
        <v>1075</v>
      </c>
      <c r="C58" s="17">
        <v>30</v>
      </c>
      <c r="D58" s="17"/>
    </row>
    <row r="59" spans="1:4" x14ac:dyDescent="0.25">
      <c r="A59" s="17">
        <v>30162</v>
      </c>
      <c r="B59" s="17" t="s">
        <v>1322</v>
      </c>
      <c r="C59" s="17">
        <v>30</v>
      </c>
      <c r="D59" s="17"/>
    </row>
    <row r="60" spans="1:4" x14ac:dyDescent="0.25">
      <c r="A60" s="17">
        <v>30163</v>
      </c>
      <c r="B60" s="17" t="s">
        <v>1323</v>
      </c>
      <c r="C60" s="17">
        <v>30</v>
      </c>
      <c r="D60" s="17"/>
    </row>
    <row r="61" spans="1:4" x14ac:dyDescent="0.25">
      <c r="A61" s="17">
        <v>30163</v>
      </c>
      <c r="B61" s="17" t="s">
        <v>1324</v>
      </c>
      <c r="C61" s="17">
        <v>30</v>
      </c>
      <c r="D61" s="17"/>
    </row>
    <row r="62" spans="1:4" x14ac:dyDescent="0.25">
      <c r="A62" s="17">
        <v>30163</v>
      </c>
      <c r="B62" s="17" t="s">
        <v>1325</v>
      </c>
      <c r="C62" s="17">
        <v>30</v>
      </c>
      <c r="D62" s="17"/>
    </row>
    <row r="63" spans="1:4" x14ac:dyDescent="0.25">
      <c r="A63" s="17">
        <v>30163</v>
      </c>
      <c r="B63" s="17" t="s">
        <v>1043</v>
      </c>
      <c r="C63" s="17">
        <v>30</v>
      </c>
      <c r="D63" s="17"/>
    </row>
    <row r="64" spans="1:4" x14ac:dyDescent="0.25">
      <c r="A64" s="17">
        <v>30163</v>
      </c>
      <c r="B64" s="17" t="s">
        <v>1326</v>
      </c>
      <c r="C64" s="17">
        <v>30</v>
      </c>
      <c r="D64" s="17"/>
    </row>
    <row r="65" spans="1:4" x14ac:dyDescent="0.25">
      <c r="A65" s="17">
        <v>30163</v>
      </c>
      <c r="B65" s="17" t="s">
        <v>1270</v>
      </c>
      <c r="C65" s="17">
        <v>30</v>
      </c>
      <c r="D65" s="17"/>
    </row>
    <row r="66" spans="1:4" x14ac:dyDescent="0.25">
      <c r="A66" s="17">
        <v>30163</v>
      </c>
      <c r="B66" s="17" t="s">
        <v>1327</v>
      </c>
      <c r="C66" s="17">
        <v>30</v>
      </c>
      <c r="D66" s="17"/>
    </row>
    <row r="67" spans="1:4" x14ac:dyDescent="0.25">
      <c r="A67" s="17">
        <v>30164</v>
      </c>
      <c r="B67" s="17" t="s">
        <v>1328</v>
      </c>
      <c r="C67" s="17">
        <v>30</v>
      </c>
      <c r="D67" s="17"/>
    </row>
    <row r="68" spans="1:4" x14ac:dyDescent="0.25">
      <c r="A68" s="17">
        <v>30164</v>
      </c>
      <c r="B68" s="17" t="s">
        <v>1329</v>
      </c>
      <c r="C68" s="17">
        <v>30</v>
      </c>
      <c r="D68" s="17"/>
    </row>
    <row r="69" spans="1:4" x14ac:dyDescent="0.25">
      <c r="A69" s="17">
        <v>30165</v>
      </c>
      <c r="B69" s="17" t="s">
        <v>1100</v>
      </c>
      <c r="C69" s="17">
        <v>30</v>
      </c>
      <c r="D69" s="17"/>
    </row>
    <row r="70" spans="1:4" x14ac:dyDescent="0.25">
      <c r="A70" s="17">
        <v>30166</v>
      </c>
      <c r="B70" s="17" t="s">
        <v>1080</v>
      </c>
      <c r="C70" s="17">
        <v>30</v>
      </c>
      <c r="D70" s="17"/>
    </row>
    <row r="71" spans="1:4" x14ac:dyDescent="0.25">
      <c r="A71" s="17">
        <v>30167</v>
      </c>
      <c r="B71" s="17" t="s">
        <v>1330</v>
      </c>
      <c r="C71" s="17">
        <v>30</v>
      </c>
      <c r="D71" s="17"/>
    </row>
    <row r="72" spans="1:4" x14ac:dyDescent="0.25">
      <c r="A72" s="17">
        <v>30168</v>
      </c>
      <c r="B72" s="17" t="s">
        <v>1051</v>
      </c>
      <c r="C72" s="17">
        <v>30</v>
      </c>
      <c r="D72" s="17"/>
    </row>
    <row r="73" spans="1:4" x14ac:dyDescent="0.25">
      <c r="A73" s="17">
        <v>30169</v>
      </c>
      <c r="B73" s="17" t="s">
        <v>1013</v>
      </c>
      <c r="C73" s="17">
        <v>30</v>
      </c>
      <c r="D73" s="17"/>
    </row>
    <row r="74" spans="1:4" x14ac:dyDescent="0.25">
      <c r="A74" s="17">
        <v>30170</v>
      </c>
      <c r="B74" s="17" t="s">
        <v>1331</v>
      </c>
      <c r="C74" s="17">
        <v>30</v>
      </c>
      <c r="D74" s="17"/>
    </row>
    <row r="75" spans="1:4" x14ac:dyDescent="0.25">
      <c r="A75" s="17">
        <v>30170</v>
      </c>
      <c r="B75" s="17" t="s">
        <v>189</v>
      </c>
      <c r="C75" s="17">
        <v>30</v>
      </c>
      <c r="D75" s="17"/>
    </row>
    <row r="76" spans="1:4" x14ac:dyDescent="0.25">
      <c r="A76" s="17">
        <v>30176</v>
      </c>
      <c r="B76" s="17" t="s">
        <v>201</v>
      </c>
      <c r="C76" s="17">
        <v>30</v>
      </c>
      <c r="D76" s="17"/>
    </row>
    <row r="77" spans="1:4" x14ac:dyDescent="0.25">
      <c r="A77" s="17">
        <v>30177</v>
      </c>
      <c r="B77" s="17" t="s">
        <v>1332</v>
      </c>
      <c r="C77" s="17">
        <v>30</v>
      </c>
      <c r="D77" s="17"/>
    </row>
    <row r="78" spans="1:4" x14ac:dyDescent="0.25">
      <c r="A78" s="17">
        <v>30178</v>
      </c>
      <c r="B78" s="17" t="s">
        <v>988</v>
      </c>
      <c r="C78" s="17">
        <v>30</v>
      </c>
      <c r="D78" s="17"/>
    </row>
    <row r="79" spans="1:4" x14ac:dyDescent="0.25">
      <c r="A79" s="17">
        <v>30178</v>
      </c>
      <c r="B79" s="17" t="s">
        <v>1333</v>
      </c>
      <c r="C79" s="17">
        <v>30</v>
      </c>
      <c r="D79" s="17"/>
    </row>
    <row r="80" spans="1:4" x14ac:dyDescent="0.25">
      <c r="A80" s="17">
        <v>30178</v>
      </c>
      <c r="B80" s="17" t="s">
        <v>1334</v>
      </c>
      <c r="C80" s="17">
        <v>30</v>
      </c>
      <c r="D80" s="17"/>
    </row>
    <row r="81" spans="1:4" x14ac:dyDescent="0.25">
      <c r="A81" s="17">
        <v>30178</v>
      </c>
      <c r="B81" s="17" t="s">
        <v>1335</v>
      </c>
      <c r="C81" s="17">
        <v>30</v>
      </c>
      <c r="D81" s="17"/>
    </row>
    <row r="82" spans="1:4" x14ac:dyDescent="0.25">
      <c r="A82" s="17">
        <v>30178</v>
      </c>
      <c r="B82" s="17" t="s">
        <v>994</v>
      </c>
      <c r="C82" s="17">
        <v>30</v>
      </c>
      <c r="D82" s="17"/>
    </row>
    <row r="83" spans="1:4" x14ac:dyDescent="0.25">
      <c r="A83" s="17">
        <v>30179</v>
      </c>
      <c r="B83" s="17" t="s">
        <v>998</v>
      </c>
      <c r="C83" s="17">
        <v>30</v>
      </c>
      <c r="D83" s="17"/>
    </row>
    <row r="84" spans="1:4" x14ac:dyDescent="0.25">
      <c r="A84" s="17">
        <v>30180</v>
      </c>
      <c r="B84" s="17" t="s">
        <v>122</v>
      </c>
      <c r="C84" s="17">
        <v>30</v>
      </c>
      <c r="D84" s="17"/>
    </row>
    <row r="85" spans="1:4" x14ac:dyDescent="0.25">
      <c r="A85" s="17">
        <v>30189</v>
      </c>
      <c r="B85" s="17" t="s">
        <v>1336</v>
      </c>
      <c r="C85" s="17">
        <v>30</v>
      </c>
      <c r="D85" s="17"/>
    </row>
    <row r="86" spans="1:4" x14ac:dyDescent="0.25">
      <c r="A86" s="17">
        <v>30189</v>
      </c>
      <c r="B86" s="17" t="s">
        <v>620</v>
      </c>
      <c r="C86" s="17">
        <v>30</v>
      </c>
      <c r="D86" s="17"/>
    </row>
    <row r="87" spans="1:4" x14ac:dyDescent="0.25">
      <c r="A87" s="17">
        <v>30189</v>
      </c>
      <c r="B87" s="17" t="s">
        <v>1337</v>
      </c>
      <c r="C87" s="17">
        <v>30</v>
      </c>
      <c r="D87" s="17"/>
    </row>
    <row r="88" spans="1:4" x14ac:dyDescent="0.25">
      <c r="A88" s="17">
        <v>30189</v>
      </c>
      <c r="B88" s="17" t="s">
        <v>1338</v>
      </c>
      <c r="C88" s="17">
        <v>30</v>
      </c>
      <c r="D88" s="17"/>
    </row>
    <row r="89" spans="1:4" x14ac:dyDescent="0.25">
      <c r="A89" s="17">
        <v>30190</v>
      </c>
      <c r="B89" s="17" t="s">
        <v>89</v>
      </c>
      <c r="C89" s="17">
        <v>30</v>
      </c>
      <c r="D89" s="17"/>
    </row>
    <row r="90" spans="1:4" x14ac:dyDescent="0.25">
      <c r="A90" s="17">
        <v>30190</v>
      </c>
      <c r="B90" s="17" t="s">
        <v>1339</v>
      </c>
      <c r="C90" s="17">
        <v>30</v>
      </c>
      <c r="D90" s="17"/>
    </row>
    <row r="91" spans="1:4" x14ac:dyDescent="0.25">
      <c r="A91" s="17">
        <v>30191</v>
      </c>
      <c r="B91" s="17" t="s">
        <v>442</v>
      </c>
      <c r="C91" s="17">
        <v>30</v>
      </c>
      <c r="D91" s="17"/>
    </row>
    <row r="92" spans="1:4" x14ac:dyDescent="0.25">
      <c r="A92" s="17">
        <v>30192</v>
      </c>
      <c r="B92" s="17" t="s">
        <v>1340</v>
      </c>
      <c r="C92" s="17">
        <v>30</v>
      </c>
      <c r="D92" s="17"/>
    </row>
    <row r="93" spans="1:4" x14ac:dyDescent="0.25">
      <c r="A93" s="17">
        <v>30192</v>
      </c>
      <c r="B93" s="17" t="s">
        <v>1341</v>
      </c>
      <c r="C93" s="17">
        <v>30</v>
      </c>
      <c r="D93" s="17"/>
    </row>
    <row r="94" spans="1:4" x14ac:dyDescent="0.25">
      <c r="A94" s="17">
        <v>30193</v>
      </c>
      <c r="B94" s="17" t="s">
        <v>1342</v>
      </c>
      <c r="C94" s="17">
        <v>30</v>
      </c>
      <c r="D94" s="17"/>
    </row>
    <row r="95" spans="1:4" x14ac:dyDescent="0.25">
      <c r="A95" s="17">
        <v>30193</v>
      </c>
      <c r="B95" s="17" t="s">
        <v>1343</v>
      </c>
      <c r="C95" s="17">
        <v>30</v>
      </c>
      <c r="D95" s="17"/>
    </row>
    <row r="96" spans="1:4" x14ac:dyDescent="0.25">
      <c r="A96" s="17">
        <v>30193</v>
      </c>
      <c r="B96" s="17" t="s">
        <v>996</v>
      </c>
      <c r="C96" s="17">
        <v>30</v>
      </c>
      <c r="D96" s="17"/>
    </row>
    <row r="97" spans="1:4" x14ac:dyDescent="0.25">
      <c r="A97" s="17">
        <v>30194</v>
      </c>
      <c r="B97" s="17" t="s">
        <v>1344</v>
      </c>
      <c r="C97" s="17">
        <v>30</v>
      </c>
      <c r="D97" s="17"/>
    </row>
    <row r="98" spans="1:4" x14ac:dyDescent="0.25">
      <c r="A98" s="17">
        <v>30195</v>
      </c>
      <c r="B98" s="17" t="s">
        <v>456</v>
      </c>
      <c r="C98" s="17">
        <v>30</v>
      </c>
      <c r="D98" s="17"/>
    </row>
    <row r="99" spans="1:4" x14ac:dyDescent="0.25">
      <c r="A99" s="17">
        <v>30195</v>
      </c>
      <c r="B99" s="17" t="s">
        <v>1345</v>
      </c>
      <c r="C99" s="17">
        <v>30</v>
      </c>
      <c r="D99" s="17"/>
    </row>
    <row r="100" spans="1:4" x14ac:dyDescent="0.25">
      <c r="A100" s="17">
        <v>30196</v>
      </c>
      <c r="B100" s="17" t="s">
        <v>966</v>
      </c>
      <c r="C100" s="17">
        <v>30</v>
      </c>
      <c r="D100" s="17"/>
    </row>
    <row r="101" spans="1:4" x14ac:dyDescent="0.25">
      <c r="A101" s="17">
        <v>30200</v>
      </c>
      <c r="B101" s="17" t="s">
        <v>1346</v>
      </c>
      <c r="C101" s="17">
        <v>30</v>
      </c>
      <c r="D101" s="17" t="s">
        <v>1347</v>
      </c>
    </row>
    <row r="102" spans="1:4" x14ac:dyDescent="0.25">
      <c r="A102" s="17">
        <v>30201</v>
      </c>
      <c r="B102" s="17" t="s">
        <v>1346</v>
      </c>
      <c r="C102" s="17">
        <v>30</v>
      </c>
      <c r="D102" s="17" t="s">
        <v>1348</v>
      </c>
    </row>
    <row r="103" spans="1:4" x14ac:dyDescent="0.25">
      <c r="A103" s="17">
        <v>30202</v>
      </c>
      <c r="B103" s="17" t="s">
        <v>1346</v>
      </c>
      <c r="C103" s="17">
        <v>30</v>
      </c>
      <c r="D103" s="17" t="s">
        <v>1349</v>
      </c>
    </row>
    <row r="104" spans="1:4" x14ac:dyDescent="0.25">
      <c r="A104" s="17">
        <v>30203</v>
      </c>
      <c r="B104" s="17" t="s">
        <v>1346</v>
      </c>
      <c r="C104" s="17">
        <v>30</v>
      </c>
      <c r="D104" s="17" t="s">
        <v>1350</v>
      </c>
    </row>
    <row r="105" spans="1:4" x14ac:dyDescent="0.25">
      <c r="A105" s="17">
        <v>30204</v>
      </c>
      <c r="B105" s="17" t="s">
        <v>1346</v>
      </c>
      <c r="C105" s="17">
        <v>30</v>
      </c>
      <c r="D105" s="17" t="s">
        <v>1351</v>
      </c>
    </row>
    <row r="106" spans="1:4" x14ac:dyDescent="0.25">
      <c r="A106" s="17">
        <v>30205</v>
      </c>
      <c r="B106" s="17" t="s">
        <v>1346</v>
      </c>
      <c r="C106" s="17">
        <v>30</v>
      </c>
      <c r="D106" s="17" t="s">
        <v>1352</v>
      </c>
    </row>
    <row r="107" spans="1:4" x14ac:dyDescent="0.25">
      <c r="A107" s="17">
        <v>30290</v>
      </c>
      <c r="B107" s="17" t="s">
        <v>1353</v>
      </c>
      <c r="C107" s="17">
        <v>30</v>
      </c>
      <c r="D107" s="17"/>
    </row>
    <row r="108" spans="1:4" x14ac:dyDescent="0.25">
      <c r="A108" s="17">
        <v>30300</v>
      </c>
      <c r="B108" s="17" t="s">
        <v>1346</v>
      </c>
      <c r="C108" s="17">
        <v>30</v>
      </c>
      <c r="D108" s="17" t="s">
        <v>1354</v>
      </c>
    </row>
    <row r="109" spans="1:4" x14ac:dyDescent="0.25">
      <c r="A109" s="17">
        <v>30310</v>
      </c>
      <c r="B109" s="17" t="s">
        <v>1346</v>
      </c>
      <c r="C109" s="17">
        <v>30</v>
      </c>
      <c r="D109" s="17" t="s">
        <v>1355</v>
      </c>
    </row>
    <row r="110" spans="1:4" x14ac:dyDescent="0.25">
      <c r="A110" s="17">
        <v>30319</v>
      </c>
      <c r="B110" s="17" t="s">
        <v>1356</v>
      </c>
      <c r="C110" s="17">
        <v>30</v>
      </c>
      <c r="D110" s="17"/>
    </row>
    <row r="111" spans="1:4" x14ac:dyDescent="0.25">
      <c r="A111" s="17">
        <v>30319</v>
      </c>
      <c r="B111" s="17" t="s">
        <v>1357</v>
      </c>
      <c r="C111" s="17">
        <v>30</v>
      </c>
      <c r="D111" s="17"/>
    </row>
    <row r="112" spans="1:4" x14ac:dyDescent="0.25">
      <c r="A112" s="17">
        <v>30319</v>
      </c>
      <c r="B112" s="17" t="s">
        <v>1358</v>
      </c>
      <c r="C112" s="17">
        <v>30</v>
      </c>
      <c r="D112" s="17"/>
    </row>
    <row r="113" spans="1:4" x14ac:dyDescent="0.25">
      <c r="A113" s="17">
        <v>30319</v>
      </c>
      <c r="B113" s="17" t="s">
        <v>1359</v>
      </c>
      <c r="C113" s="17">
        <v>30</v>
      </c>
      <c r="D113" s="17"/>
    </row>
    <row r="114" spans="1:4" x14ac:dyDescent="0.25">
      <c r="A114" s="17">
        <v>30319</v>
      </c>
      <c r="B114" s="17" t="s">
        <v>1360</v>
      </c>
      <c r="C114" s="17">
        <v>30</v>
      </c>
      <c r="D114" s="17"/>
    </row>
    <row r="115" spans="1:4" x14ac:dyDescent="0.25">
      <c r="A115" s="17">
        <v>30319</v>
      </c>
      <c r="B115" s="17" t="s">
        <v>1361</v>
      </c>
      <c r="C115" s="17">
        <v>30</v>
      </c>
      <c r="D115" s="17"/>
    </row>
    <row r="116" spans="1:4" x14ac:dyDescent="0.25">
      <c r="A116" s="17">
        <v>30319</v>
      </c>
      <c r="B116" s="17" t="s">
        <v>1362</v>
      </c>
      <c r="C116" s="17">
        <v>30</v>
      </c>
      <c r="D116" s="17"/>
    </row>
    <row r="117" spans="1:4" x14ac:dyDescent="0.25">
      <c r="A117" s="17">
        <v>30319</v>
      </c>
      <c r="B117" s="17" t="s">
        <v>1363</v>
      </c>
      <c r="C117" s="17">
        <v>30</v>
      </c>
      <c r="D117" s="17"/>
    </row>
    <row r="118" spans="1:4" x14ac:dyDescent="0.25">
      <c r="A118" s="17">
        <v>30319</v>
      </c>
      <c r="B118" s="17" t="s">
        <v>1364</v>
      </c>
      <c r="C118" s="17">
        <v>30</v>
      </c>
      <c r="D118" s="17"/>
    </row>
    <row r="119" spans="1:4" x14ac:dyDescent="0.25">
      <c r="A119" s="17">
        <v>30319</v>
      </c>
      <c r="B119" s="17" t="s">
        <v>1365</v>
      </c>
      <c r="C119" s="17">
        <v>30</v>
      </c>
      <c r="D119" s="17"/>
    </row>
    <row r="120" spans="1:4" x14ac:dyDescent="0.25">
      <c r="A120" s="17">
        <v>30319</v>
      </c>
      <c r="B120" s="17" t="s">
        <v>1366</v>
      </c>
      <c r="C120" s="17">
        <v>30</v>
      </c>
      <c r="D120" s="17"/>
    </row>
    <row r="121" spans="1:4" x14ac:dyDescent="0.25">
      <c r="A121" s="17">
        <v>30319</v>
      </c>
      <c r="B121" s="17" t="s">
        <v>1367</v>
      </c>
      <c r="C121" s="17">
        <v>30</v>
      </c>
      <c r="D121" s="17"/>
    </row>
    <row r="122" spans="1:4" x14ac:dyDescent="0.25">
      <c r="A122" s="17">
        <v>30319</v>
      </c>
      <c r="B122" s="17" t="s">
        <v>1368</v>
      </c>
      <c r="C122" s="17">
        <v>30</v>
      </c>
      <c r="D122" s="17"/>
    </row>
    <row r="123" spans="1:4" x14ac:dyDescent="0.25">
      <c r="A123" s="17">
        <v>30319</v>
      </c>
      <c r="B123" s="17" t="s">
        <v>538</v>
      </c>
      <c r="C123" s="17">
        <v>30</v>
      </c>
      <c r="D123" s="17"/>
    </row>
    <row r="124" spans="1:4" x14ac:dyDescent="0.25">
      <c r="A124" s="17">
        <v>30319</v>
      </c>
      <c r="B124" s="17" t="s">
        <v>1369</v>
      </c>
      <c r="C124" s="17">
        <v>30</v>
      </c>
      <c r="D124" s="17"/>
    </row>
    <row r="125" spans="1:4" x14ac:dyDescent="0.25">
      <c r="A125" s="17">
        <v>30319</v>
      </c>
      <c r="B125" s="17" t="s">
        <v>1370</v>
      </c>
      <c r="C125" s="17">
        <v>30</v>
      </c>
      <c r="D125" s="17"/>
    </row>
    <row r="126" spans="1:4" x14ac:dyDescent="0.25">
      <c r="A126" s="17">
        <v>30319</v>
      </c>
      <c r="B126" s="17" t="s">
        <v>1371</v>
      </c>
      <c r="C126" s="17">
        <v>30</v>
      </c>
      <c r="D126" s="17"/>
    </row>
    <row r="127" spans="1:4" x14ac:dyDescent="0.25">
      <c r="A127" s="17">
        <v>30319</v>
      </c>
      <c r="B127" s="17" t="s">
        <v>1372</v>
      </c>
      <c r="C127" s="17">
        <v>30</v>
      </c>
      <c r="D127" s="17"/>
    </row>
    <row r="128" spans="1:4" x14ac:dyDescent="0.25">
      <c r="A128" s="17">
        <v>30319</v>
      </c>
      <c r="B128" s="17" t="s">
        <v>1373</v>
      </c>
      <c r="C128" s="17">
        <v>30</v>
      </c>
      <c r="D128" s="17"/>
    </row>
    <row r="129" spans="1:4" x14ac:dyDescent="0.25">
      <c r="A129" s="17">
        <v>30319</v>
      </c>
      <c r="B129" s="17" t="s">
        <v>1374</v>
      </c>
      <c r="C129" s="17">
        <v>30</v>
      </c>
      <c r="D129" s="17"/>
    </row>
    <row r="130" spans="1:4" x14ac:dyDescent="0.25">
      <c r="A130" s="17">
        <v>30319</v>
      </c>
      <c r="B130" s="17" t="s">
        <v>1375</v>
      </c>
      <c r="C130" s="17">
        <v>30</v>
      </c>
      <c r="D130" s="17"/>
    </row>
    <row r="131" spans="1:4" x14ac:dyDescent="0.25">
      <c r="A131" s="17">
        <v>30319</v>
      </c>
      <c r="B131" s="17" t="s">
        <v>1376</v>
      </c>
      <c r="C131" s="17">
        <v>30</v>
      </c>
      <c r="D131" s="17"/>
    </row>
    <row r="132" spans="1:4" x14ac:dyDescent="0.25">
      <c r="A132" s="17">
        <v>30319</v>
      </c>
      <c r="B132" s="17" t="s">
        <v>1377</v>
      </c>
      <c r="C132" s="17">
        <v>30</v>
      </c>
      <c r="D132" s="17"/>
    </row>
    <row r="133" spans="1:4" x14ac:dyDescent="0.25">
      <c r="A133" s="17">
        <v>30319</v>
      </c>
      <c r="B133" s="17" t="s">
        <v>1378</v>
      </c>
      <c r="C133" s="17">
        <v>30</v>
      </c>
      <c r="D133" s="17"/>
    </row>
    <row r="134" spans="1:4" x14ac:dyDescent="0.25">
      <c r="A134" s="17">
        <v>30319</v>
      </c>
      <c r="B134" s="17" t="s">
        <v>682</v>
      </c>
      <c r="C134" s="17">
        <v>30</v>
      </c>
      <c r="D134" s="17"/>
    </row>
    <row r="135" spans="1:4" x14ac:dyDescent="0.25">
      <c r="A135" s="17">
        <v>30319</v>
      </c>
      <c r="B135" s="17" t="s">
        <v>1379</v>
      </c>
      <c r="C135" s="17">
        <v>30</v>
      </c>
      <c r="D135" s="17"/>
    </row>
    <row r="136" spans="1:4" x14ac:dyDescent="0.25">
      <c r="A136" s="17">
        <v>30319</v>
      </c>
      <c r="B136" s="17" t="s">
        <v>1380</v>
      </c>
      <c r="C136" s="17">
        <v>30</v>
      </c>
      <c r="D136" s="17"/>
    </row>
    <row r="137" spans="1:4" x14ac:dyDescent="0.25">
      <c r="A137" s="17">
        <v>30319</v>
      </c>
      <c r="B137" s="17" t="s">
        <v>1381</v>
      </c>
      <c r="C137" s="17">
        <v>30</v>
      </c>
      <c r="D137" s="17"/>
    </row>
    <row r="138" spans="1:4" x14ac:dyDescent="0.25">
      <c r="A138" s="17">
        <v>30319</v>
      </c>
      <c r="B138" s="17" t="s">
        <v>1382</v>
      </c>
      <c r="C138" s="17">
        <v>30</v>
      </c>
      <c r="D138" s="17"/>
    </row>
    <row r="139" spans="1:4" x14ac:dyDescent="0.25">
      <c r="A139" s="17">
        <v>30319</v>
      </c>
      <c r="B139" s="17" t="s">
        <v>1383</v>
      </c>
      <c r="C139" s="17">
        <v>30</v>
      </c>
      <c r="D139" s="17"/>
    </row>
    <row r="140" spans="1:4" x14ac:dyDescent="0.25">
      <c r="A140" s="17">
        <v>30319</v>
      </c>
      <c r="B140" s="17" t="s">
        <v>1384</v>
      </c>
      <c r="C140" s="17">
        <v>30</v>
      </c>
      <c r="D140" s="17"/>
    </row>
    <row r="141" spans="1:4" x14ac:dyDescent="0.25">
      <c r="A141" s="17">
        <v>30319</v>
      </c>
      <c r="B141" s="17" t="s">
        <v>1385</v>
      </c>
      <c r="C141" s="17">
        <v>30</v>
      </c>
      <c r="D141" s="17"/>
    </row>
    <row r="142" spans="1:4" x14ac:dyDescent="0.25">
      <c r="A142" s="17">
        <v>30319</v>
      </c>
      <c r="B142" s="17" t="s">
        <v>1386</v>
      </c>
      <c r="C142" s="17">
        <v>30</v>
      </c>
      <c r="D142" s="17"/>
    </row>
    <row r="143" spans="1:4" x14ac:dyDescent="0.25">
      <c r="A143" s="17">
        <v>30320</v>
      </c>
      <c r="B143" s="17" t="s">
        <v>666</v>
      </c>
      <c r="C143" s="17">
        <v>30</v>
      </c>
      <c r="D143" s="17"/>
    </row>
    <row r="144" spans="1:4" x14ac:dyDescent="0.25">
      <c r="A144" s="17">
        <v>30329</v>
      </c>
      <c r="B144" s="17" t="s">
        <v>1387</v>
      </c>
      <c r="C144" s="17">
        <v>30</v>
      </c>
      <c r="D144" s="17"/>
    </row>
    <row r="145" spans="1:4" x14ac:dyDescent="0.25">
      <c r="A145" s="17">
        <v>30329</v>
      </c>
      <c r="B145" s="17" t="s">
        <v>1388</v>
      </c>
      <c r="C145" s="17">
        <v>30</v>
      </c>
      <c r="D145" s="17"/>
    </row>
    <row r="146" spans="1:4" x14ac:dyDescent="0.25">
      <c r="A146" s="17">
        <v>30329</v>
      </c>
      <c r="B146" s="17" t="s">
        <v>1389</v>
      </c>
      <c r="C146" s="17">
        <v>30</v>
      </c>
      <c r="D146" s="17"/>
    </row>
    <row r="147" spans="1:4" x14ac:dyDescent="0.25">
      <c r="A147" s="17">
        <v>30329</v>
      </c>
      <c r="B147" s="17" t="s">
        <v>1390</v>
      </c>
      <c r="C147" s="17">
        <v>30</v>
      </c>
      <c r="D147" s="17"/>
    </row>
    <row r="148" spans="1:4" x14ac:dyDescent="0.25">
      <c r="A148" s="17">
        <v>30329</v>
      </c>
      <c r="B148" s="17" t="s">
        <v>1391</v>
      </c>
      <c r="C148" s="17">
        <v>30</v>
      </c>
      <c r="D148" s="17"/>
    </row>
    <row r="149" spans="1:4" x14ac:dyDescent="0.25">
      <c r="A149" s="17">
        <v>30329</v>
      </c>
      <c r="B149" s="17" t="s">
        <v>1392</v>
      </c>
      <c r="C149" s="17">
        <v>30</v>
      </c>
      <c r="D149" s="17"/>
    </row>
    <row r="150" spans="1:4" x14ac:dyDescent="0.25">
      <c r="A150" s="17">
        <v>30329</v>
      </c>
      <c r="B150" s="17" t="s">
        <v>1393</v>
      </c>
      <c r="C150" s="17">
        <v>30</v>
      </c>
      <c r="D150" s="17"/>
    </row>
    <row r="151" spans="1:4" x14ac:dyDescent="0.25">
      <c r="A151" s="17">
        <v>30329</v>
      </c>
      <c r="B151" s="17" t="s">
        <v>1394</v>
      </c>
      <c r="C151" s="17">
        <v>30</v>
      </c>
      <c r="D151" s="17"/>
    </row>
    <row r="152" spans="1:4" x14ac:dyDescent="0.25">
      <c r="A152" s="17">
        <v>30329</v>
      </c>
      <c r="B152" s="17" t="s">
        <v>1395</v>
      </c>
      <c r="C152" s="17">
        <v>30</v>
      </c>
      <c r="D152" s="17"/>
    </row>
    <row r="153" spans="1:4" x14ac:dyDescent="0.25">
      <c r="A153" s="17">
        <v>30329</v>
      </c>
      <c r="B153" s="17" t="s">
        <v>1396</v>
      </c>
      <c r="C153" s="17">
        <v>30</v>
      </c>
      <c r="D153" s="17"/>
    </row>
    <row r="154" spans="1:4" x14ac:dyDescent="0.25">
      <c r="A154" s="17">
        <v>30329</v>
      </c>
      <c r="B154" s="17" t="s">
        <v>1397</v>
      </c>
      <c r="C154" s="17">
        <v>30</v>
      </c>
      <c r="D154" s="17"/>
    </row>
    <row r="155" spans="1:4" x14ac:dyDescent="0.25">
      <c r="A155" s="17">
        <v>30329</v>
      </c>
      <c r="B155" s="17" t="s">
        <v>1398</v>
      </c>
      <c r="C155" s="17">
        <v>30</v>
      </c>
      <c r="D155" s="17"/>
    </row>
    <row r="156" spans="1:4" x14ac:dyDescent="0.25">
      <c r="A156" s="17">
        <v>30329</v>
      </c>
      <c r="B156" s="17" t="s">
        <v>1399</v>
      </c>
      <c r="C156" s="17">
        <v>30</v>
      </c>
      <c r="D156" s="17"/>
    </row>
    <row r="157" spans="1:4" x14ac:dyDescent="0.25">
      <c r="A157" s="17">
        <v>30329</v>
      </c>
      <c r="B157" s="17" t="s">
        <v>1400</v>
      </c>
      <c r="C157" s="17">
        <v>30</v>
      </c>
      <c r="D157" s="17"/>
    </row>
    <row r="158" spans="1:4" x14ac:dyDescent="0.25">
      <c r="A158" s="17">
        <v>30329</v>
      </c>
      <c r="B158" s="17" t="s">
        <v>1401</v>
      </c>
      <c r="C158" s="17">
        <v>30</v>
      </c>
      <c r="D158" s="17"/>
    </row>
    <row r="159" spans="1:4" x14ac:dyDescent="0.25">
      <c r="A159" s="17">
        <v>30329</v>
      </c>
      <c r="B159" s="17" t="s">
        <v>1402</v>
      </c>
      <c r="C159" s="17">
        <v>30</v>
      </c>
      <c r="D159" s="17"/>
    </row>
    <row r="160" spans="1:4" x14ac:dyDescent="0.25">
      <c r="A160" s="17">
        <v>30329</v>
      </c>
      <c r="B160" s="17" t="s">
        <v>1403</v>
      </c>
      <c r="C160" s="17">
        <v>30</v>
      </c>
      <c r="D160" s="17"/>
    </row>
    <row r="161" spans="1:4" x14ac:dyDescent="0.25">
      <c r="A161" s="17">
        <v>30329</v>
      </c>
      <c r="B161" s="17" t="s">
        <v>1404</v>
      </c>
      <c r="C161" s="17">
        <v>30</v>
      </c>
      <c r="D161" s="17"/>
    </row>
    <row r="162" spans="1:4" x14ac:dyDescent="0.25">
      <c r="A162" s="17">
        <v>30329</v>
      </c>
      <c r="B162" s="17" t="s">
        <v>1405</v>
      </c>
      <c r="C162" s="17">
        <v>30</v>
      </c>
      <c r="D162" s="17"/>
    </row>
    <row r="163" spans="1:4" x14ac:dyDescent="0.25">
      <c r="A163" s="17">
        <v>30330</v>
      </c>
      <c r="B163" s="17" t="s">
        <v>1406</v>
      </c>
      <c r="C163" s="17">
        <v>30</v>
      </c>
      <c r="D163" s="17"/>
    </row>
    <row r="164" spans="1:4" x14ac:dyDescent="0.25">
      <c r="A164" s="17">
        <v>30330</v>
      </c>
      <c r="B164" s="17" t="s">
        <v>1407</v>
      </c>
      <c r="C164" s="17">
        <v>30</v>
      </c>
      <c r="D164" s="17"/>
    </row>
    <row r="165" spans="1:4" x14ac:dyDescent="0.25">
      <c r="A165" s="17">
        <v>30330</v>
      </c>
      <c r="B165" s="17" t="s">
        <v>1408</v>
      </c>
      <c r="C165" s="17">
        <v>30</v>
      </c>
      <c r="D165" s="17"/>
    </row>
    <row r="166" spans="1:4" x14ac:dyDescent="0.25">
      <c r="A166" s="17">
        <v>30330</v>
      </c>
      <c r="B166" s="17" t="s">
        <v>1409</v>
      </c>
      <c r="C166" s="17">
        <v>30</v>
      </c>
      <c r="D166" s="17"/>
    </row>
    <row r="167" spans="1:4" x14ac:dyDescent="0.25">
      <c r="A167" s="17">
        <v>30330</v>
      </c>
      <c r="B167" s="17" t="s">
        <v>1410</v>
      </c>
      <c r="C167" s="17">
        <v>30</v>
      </c>
      <c r="D167" s="17"/>
    </row>
    <row r="168" spans="1:4" x14ac:dyDescent="0.25">
      <c r="A168" s="17">
        <v>30330</v>
      </c>
      <c r="B168" s="17" t="s">
        <v>1411</v>
      </c>
      <c r="C168" s="17">
        <v>30</v>
      </c>
      <c r="D168" s="17"/>
    </row>
    <row r="169" spans="1:4" x14ac:dyDescent="0.25">
      <c r="A169" s="17">
        <v>30330</v>
      </c>
      <c r="B169" s="17" t="s">
        <v>1412</v>
      </c>
      <c r="C169" s="17">
        <v>30</v>
      </c>
      <c r="D169" s="17"/>
    </row>
    <row r="170" spans="1:4" x14ac:dyDescent="0.25">
      <c r="A170" s="17">
        <v>30330</v>
      </c>
      <c r="B170" s="17" t="s">
        <v>1413</v>
      </c>
      <c r="C170" s="17">
        <v>30</v>
      </c>
      <c r="D170" s="17"/>
    </row>
    <row r="171" spans="1:4" x14ac:dyDescent="0.25">
      <c r="A171" s="17">
        <v>30331</v>
      </c>
      <c r="B171" s="17" t="s">
        <v>1414</v>
      </c>
      <c r="C171" s="17">
        <v>30</v>
      </c>
      <c r="D171" s="17"/>
    </row>
    <row r="172" spans="1:4" x14ac:dyDescent="0.25">
      <c r="A172" s="17">
        <v>30331</v>
      </c>
      <c r="B172" s="17" t="s">
        <v>1415</v>
      </c>
      <c r="C172" s="17">
        <v>30</v>
      </c>
      <c r="D172" s="17"/>
    </row>
    <row r="173" spans="1:4" x14ac:dyDescent="0.25">
      <c r="A173" s="17">
        <v>30331</v>
      </c>
      <c r="B173" s="17" t="s">
        <v>1003</v>
      </c>
      <c r="C173" s="17">
        <v>30</v>
      </c>
      <c r="D173" s="17"/>
    </row>
    <row r="174" spans="1:4" x14ac:dyDescent="0.25">
      <c r="A174" s="17">
        <v>30331</v>
      </c>
      <c r="B174" s="17" t="s">
        <v>1416</v>
      </c>
      <c r="C174" s="17">
        <v>30</v>
      </c>
      <c r="D174" s="17"/>
    </row>
    <row r="175" spans="1:4" x14ac:dyDescent="0.25">
      <c r="A175" s="17">
        <v>30331</v>
      </c>
      <c r="B175" s="17" t="s">
        <v>1417</v>
      </c>
      <c r="C175" s="17">
        <v>30</v>
      </c>
      <c r="D175" s="17"/>
    </row>
    <row r="176" spans="1:4" x14ac:dyDescent="0.25">
      <c r="A176" s="17">
        <v>30331</v>
      </c>
      <c r="B176" s="17" t="s">
        <v>1418</v>
      </c>
      <c r="C176" s="17">
        <v>30</v>
      </c>
      <c r="D176" s="17"/>
    </row>
    <row r="177" spans="1:4" x14ac:dyDescent="0.25">
      <c r="A177" s="17">
        <v>30332</v>
      </c>
      <c r="B177" s="17" t="s">
        <v>657</v>
      </c>
      <c r="C177" s="17">
        <v>30</v>
      </c>
      <c r="D177" s="17"/>
    </row>
    <row r="178" spans="1:4" x14ac:dyDescent="0.25">
      <c r="A178" s="17">
        <v>30332</v>
      </c>
      <c r="B178" s="17" t="s">
        <v>1419</v>
      </c>
      <c r="C178" s="17">
        <v>30</v>
      </c>
      <c r="D178" s="17"/>
    </row>
    <row r="179" spans="1:4" x14ac:dyDescent="0.25">
      <c r="A179" s="17">
        <v>30332</v>
      </c>
      <c r="B179" s="17" t="s">
        <v>1420</v>
      </c>
      <c r="C179" s="17">
        <v>30</v>
      </c>
      <c r="D179" s="17"/>
    </row>
    <row r="180" spans="1:4" x14ac:dyDescent="0.25">
      <c r="A180" s="17">
        <v>30333</v>
      </c>
      <c r="B180" s="17" t="s">
        <v>1421</v>
      </c>
      <c r="C180" s="17">
        <v>30</v>
      </c>
      <c r="D180" s="17"/>
    </row>
    <row r="181" spans="1:4" x14ac:dyDescent="0.25">
      <c r="A181" s="17">
        <v>30333</v>
      </c>
      <c r="B181" s="17" t="s">
        <v>1422</v>
      </c>
      <c r="C181" s="17">
        <v>30</v>
      </c>
      <c r="D181" s="17"/>
    </row>
    <row r="182" spans="1:4" x14ac:dyDescent="0.25">
      <c r="A182" s="17">
        <v>30333</v>
      </c>
      <c r="B182" s="17" t="s">
        <v>1423</v>
      </c>
      <c r="C182" s="17">
        <v>30</v>
      </c>
      <c r="D182" s="17"/>
    </row>
    <row r="183" spans="1:4" x14ac:dyDescent="0.25">
      <c r="A183" s="17">
        <v>30333</v>
      </c>
      <c r="B183" s="17" t="s">
        <v>659</v>
      </c>
      <c r="C183" s="17">
        <v>30</v>
      </c>
      <c r="D183" s="17"/>
    </row>
    <row r="184" spans="1:4" x14ac:dyDescent="0.25">
      <c r="A184" s="17">
        <v>30333</v>
      </c>
      <c r="B184" s="17" t="s">
        <v>1424</v>
      </c>
      <c r="C184" s="17">
        <v>30</v>
      </c>
      <c r="D184" s="17"/>
    </row>
    <row r="185" spans="1:4" x14ac:dyDescent="0.25">
      <c r="A185" s="17">
        <v>30333</v>
      </c>
      <c r="B185" s="17" t="s">
        <v>1425</v>
      </c>
      <c r="C185" s="17">
        <v>30</v>
      </c>
      <c r="D185" s="17"/>
    </row>
    <row r="186" spans="1:4" x14ac:dyDescent="0.25">
      <c r="A186" s="17">
        <v>30333</v>
      </c>
      <c r="B186" s="17" t="s">
        <v>1426</v>
      </c>
      <c r="C186" s="17">
        <v>30</v>
      </c>
      <c r="D186" s="17"/>
    </row>
    <row r="187" spans="1:4" x14ac:dyDescent="0.25">
      <c r="A187" s="17">
        <v>30333</v>
      </c>
      <c r="B187" s="17" t="s">
        <v>1427</v>
      </c>
      <c r="C187" s="17">
        <v>30</v>
      </c>
      <c r="D187" s="17"/>
    </row>
    <row r="188" spans="1:4" x14ac:dyDescent="0.25">
      <c r="A188" s="17">
        <v>30333</v>
      </c>
      <c r="B188" s="17" t="s">
        <v>1428</v>
      </c>
      <c r="C188" s="17">
        <v>30</v>
      </c>
      <c r="D188" s="17"/>
    </row>
    <row r="189" spans="1:4" x14ac:dyDescent="0.25">
      <c r="A189" s="17">
        <v>30333</v>
      </c>
      <c r="B189" s="17" t="s">
        <v>1429</v>
      </c>
      <c r="C189" s="17">
        <v>30</v>
      </c>
      <c r="D189" s="17"/>
    </row>
    <row r="190" spans="1:4" x14ac:dyDescent="0.25">
      <c r="A190" s="17">
        <v>30333</v>
      </c>
      <c r="B190" s="17" t="s">
        <v>1430</v>
      </c>
      <c r="C190" s="17">
        <v>30</v>
      </c>
      <c r="D190" s="17"/>
    </row>
    <row r="191" spans="1:4" x14ac:dyDescent="0.25">
      <c r="A191" s="17">
        <v>30333</v>
      </c>
      <c r="B191" s="17" t="s">
        <v>1431</v>
      </c>
      <c r="C191" s="17">
        <v>30</v>
      </c>
      <c r="D191" s="17"/>
    </row>
    <row r="192" spans="1:4" x14ac:dyDescent="0.25">
      <c r="A192" s="17">
        <v>30333</v>
      </c>
      <c r="B192" s="17" t="s">
        <v>1432</v>
      </c>
      <c r="C192" s="17">
        <v>30</v>
      </c>
      <c r="D192" s="17"/>
    </row>
    <row r="193" spans="1:4" x14ac:dyDescent="0.25">
      <c r="A193" s="17">
        <v>30333</v>
      </c>
      <c r="B193" s="17" t="s">
        <v>1433</v>
      </c>
      <c r="C193" s="17">
        <v>30</v>
      </c>
      <c r="D193" s="17"/>
    </row>
    <row r="194" spans="1:4" x14ac:dyDescent="0.25">
      <c r="A194" s="17">
        <v>30333</v>
      </c>
      <c r="B194" s="17" t="s">
        <v>1434</v>
      </c>
      <c r="C194" s="17">
        <v>30</v>
      </c>
      <c r="D194" s="17"/>
    </row>
    <row r="195" spans="1:4" x14ac:dyDescent="0.25">
      <c r="A195" s="17">
        <v>30333</v>
      </c>
      <c r="B195" s="17" t="s">
        <v>1435</v>
      </c>
      <c r="C195" s="17">
        <v>30</v>
      </c>
      <c r="D195" s="17"/>
    </row>
    <row r="196" spans="1:4" x14ac:dyDescent="0.25">
      <c r="A196" s="17">
        <v>30334</v>
      </c>
      <c r="B196" s="17" t="s">
        <v>1436</v>
      </c>
      <c r="C196" s="17">
        <v>30</v>
      </c>
      <c r="D196" s="17"/>
    </row>
    <row r="197" spans="1:4" x14ac:dyDescent="0.25">
      <c r="A197" s="17">
        <v>30334</v>
      </c>
      <c r="B197" s="17" t="s">
        <v>1437</v>
      </c>
      <c r="C197" s="17">
        <v>30</v>
      </c>
      <c r="D197" s="17"/>
    </row>
    <row r="198" spans="1:4" x14ac:dyDescent="0.25">
      <c r="A198" s="17">
        <v>30334</v>
      </c>
      <c r="B198" s="17" t="s">
        <v>1438</v>
      </c>
      <c r="C198" s="17">
        <v>30</v>
      </c>
      <c r="D198" s="17"/>
    </row>
    <row r="199" spans="1:4" x14ac:dyDescent="0.25">
      <c r="A199" s="17">
        <v>30334</v>
      </c>
      <c r="B199" s="17" t="s">
        <v>1439</v>
      </c>
      <c r="C199" s="17">
        <v>30</v>
      </c>
      <c r="D199" s="17"/>
    </row>
    <row r="200" spans="1:4" x14ac:dyDescent="0.25">
      <c r="A200" s="17">
        <v>30334</v>
      </c>
      <c r="B200" s="17" t="s">
        <v>1440</v>
      </c>
      <c r="C200" s="17">
        <v>30</v>
      </c>
      <c r="D200" s="17"/>
    </row>
    <row r="201" spans="1:4" x14ac:dyDescent="0.25">
      <c r="A201" s="17">
        <v>30334</v>
      </c>
      <c r="B201" s="17" t="s">
        <v>1441</v>
      </c>
      <c r="C201" s="17">
        <v>30</v>
      </c>
      <c r="D201" s="17"/>
    </row>
    <row r="202" spans="1:4" x14ac:dyDescent="0.25">
      <c r="A202" s="17">
        <v>30334</v>
      </c>
      <c r="B202" s="17" t="s">
        <v>1442</v>
      </c>
      <c r="C202" s="17">
        <v>30</v>
      </c>
      <c r="D202" s="17"/>
    </row>
    <row r="203" spans="1:4" x14ac:dyDescent="0.25">
      <c r="A203" s="17">
        <v>30334</v>
      </c>
      <c r="B203" s="17" t="s">
        <v>1443</v>
      </c>
      <c r="C203" s="17">
        <v>30</v>
      </c>
      <c r="D203" s="17"/>
    </row>
    <row r="204" spans="1:4" x14ac:dyDescent="0.25">
      <c r="A204" s="17">
        <v>30334</v>
      </c>
      <c r="B204" s="17" t="s">
        <v>1444</v>
      </c>
      <c r="C204" s="17">
        <v>30</v>
      </c>
      <c r="D204" s="17"/>
    </row>
    <row r="205" spans="1:4" x14ac:dyDescent="0.25">
      <c r="A205" s="17">
        <v>30334</v>
      </c>
      <c r="B205" s="17" t="s">
        <v>1445</v>
      </c>
      <c r="C205" s="17">
        <v>30</v>
      </c>
      <c r="D205" s="17"/>
    </row>
    <row r="206" spans="1:4" x14ac:dyDescent="0.25">
      <c r="A206" s="17">
        <v>30334</v>
      </c>
      <c r="B206" s="17" t="s">
        <v>1446</v>
      </c>
      <c r="C206" s="17">
        <v>30</v>
      </c>
      <c r="D206" s="17"/>
    </row>
    <row r="207" spans="1:4" x14ac:dyDescent="0.25">
      <c r="A207" s="17">
        <v>30334</v>
      </c>
      <c r="B207" s="17" t="s">
        <v>1447</v>
      </c>
      <c r="C207" s="17">
        <v>30</v>
      </c>
      <c r="D207" s="17"/>
    </row>
    <row r="208" spans="1:4" x14ac:dyDescent="0.25">
      <c r="A208" s="17">
        <v>30334</v>
      </c>
      <c r="B208" s="17" t="s">
        <v>1448</v>
      </c>
      <c r="C208" s="17">
        <v>30</v>
      </c>
      <c r="D208" s="17"/>
    </row>
    <row r="209" spans="1:4" x14ac:dyDescent="0.25">
      <c r="A209" s="17">
        <v>30334</v>
      </c>
      <c r="B209" s="17" t="s">
        <v>1449</v>
      </c>
      <c r="C209" s="17">
        <v>30</v>
      </c>
      <c r="D209" s="17"/>
    </row>
    <row r="210" spans="1:4" x14ac:dyDescent="0.25">
      <c r="A210" s="17">
        <v>30335</v>
      </c>
      <c r="B210" s="17" t="s">
        <v>1450</v>
      </c>
      <c r="C210" s="17">
        <v>30</v>
      </c>
      <c r="D210" s="17"/>
    </row>
    <row r="211" spans="1:4" x14ac:dyDescent="0.25">
      <c r="A211" s="17">
        <v>30335</v>
      </c>
      <c r="B211" s="17" t="s">
        <v>1451</v>
      </c>
      <c r="C211" s="17">
        <v>30</v>
      </c>
      <c r="D211" s="17"/>
    </row>
    <row r="212" spans="1:4" x14ac:dyDescent="0.25">
      <c r="A212" s="17">
        <v>30335</v>
      </c>
      <c r="B212" s="17" t="s">
        <v>1452</v>
      </c>
      <c r="C212" s="17">
        <v>30</v>
      </c>
      <c r="D212" s="17"/>
    </row>
    <row r="213" spans="1:4" x14ac:dyDescent="0.25">
      <c r="A213" s="17">
        <v>30335</v>
      </c>
      <c r="B213" s="17" t="s">
        <v>1453</v>
      </c>
      <c r="C213" s="17">
        <v>30</v>
      </c>
      <c r="D213" s="17"/>
    </row>
    <row r="214" spans="1:4" x14ac:dyDescent="0.25">
      <c r="A214" s="17">
        <v>30335</v>
      </c>
      <c r="B214" s="17" t="s">
        <v>1454</v>
      </c>
      <c r="C214" s="17">
        <v>30</v>
      </c>
      <c r="D214" s="17"/>
    </row>
    <row r="215" spans="1:4" x14ac:dyDescent="0.25">
      <c r="A215" s="17">
        <v>30335</v>
      </c>
      <c r="B215" s="17" t="s">
        <v>1455</v>
      </c>
      <c r="C215" s="17">
        <v>30</v>
      </c>
      <c r="D215" s="17"/>
    </row>
    <row r="216" spans="1:4" x14ac:dyDescent="0.25">
      <c r="A216" s="17">
        <v>30335</v>
      </c>
      <c r="B216" s="17" t="s">
        <v>1456</v>
      </c>
      <c r="C216" s="17">
        <v>30</v>
      </c>
      <c r="D216" s="17"/>
    </row>
    <row r="217" spans="1:4" x14ac:dyDescent="0.25">
      <c r="A217" s="17">
        <v>30335</v>
      </c>
      <c r="B217" s="17" t="s">
        <v>1457</v>
      </c>
      <c r="C217" s="17">
        <v>30</v>
      </c>
      <c r="D217" s="17"/>
    </row>
    <row r="218" spans="1:4" x14ac:dyDescent="0.25">
      <c r="A218" s="17">
        <v>30335</v>
      </c>
      <c r="B218" s="17" t="s">
        <v>1458</v>
      </c>
      <c r="C218" s="17">
        <v>30</v>
      </c>
      <c r="D218" s="17"/>
    </row>
    <row r="219" spans="1:4" x14ac:dyDescent="0.25">
      <c r="A219" s="17">
        <v>30335</v>
      </c>
      <c r="B219" s="17" t="s">
        <v>1459</v>
      </c>
      <c r="C219" s="17">
        <v>30</v>
      </c>
      <c r="D219" s="17"/>
    </row>
    <row r="220" spans="1:4" x14ac:dyDescent="0.25">
      <c r="A220" s="17">
        <v>30335</v>
      </c>
      <c r="B220" s="17" t="s">
        <v>1460</v>
      </c>
      <c r="C220" s="17">
        <v>30</v>
      </c>
      <c r="D220" s="17"/>
    </row>
    <row r="221" spans="1:4" x14ac:dyDescent="0.25">
      <c r="A221" s="17">
        <v>30335</v>
      </c>
      <c r="B221" s="17" t="s">
        <v>1461</v>
      </c>
      <c r="C221" s="17">
        <v>30</v>
      </c>
      <c r="D221" s="17"/>
    </row>
    <row r="222" spans="1:4" x14ac:dyDescent="0.25">
      <c r="A222" s="17">
        <v>30335</v>
      </c>
      <c r="B222" s="17" t="s">
        <v>1462</v>
      </c>
      <c r="C222" s="17">
        <v>30</v>
      </c>
      <c r="D222" s="17"/>
    </row>
    <row r="223" spans="1:4" x14ac:dyDescent="0.25">
      <c r="A223" s="17">
        <v>30335</v>
      </c>
      <c r="B223" s="17" t="s">
        <v>1463</v>
      </c>
      <c r="C223" s="17">
        <v>30</v>
      </c>
      <c r="D223" s="17"/>
    </row>
    <row r="224" spans="1:4" x14ac:dyDescent="0.25">
      <c r="A224" s="17">
        <v>30335</v>
      </c>
      <c r="B224" s="17" t="s">
        <v>1464</v>
      </c>
      <c r="C224" s="17">
        <v>30</v>
      </c>
      <c r="D224" s="17"/>
    </row>
    <row r="225" spans="1:4" x14ac:dyDescent="0.25">
      <c r="A225" s="17">
        <v>30335</v>
      </c>
      <c r="B225" s="17" t="s">
        <v>1465</v>
      </c>
      <c r="C225" s="17">
        <v>30</v>
      </c>
      <c r="D225" s="17"/>
    </row>
    <row r="226" spans="1:4" x14ac:dyDescent="0.25">
      <c r="A226" s="17">
        <v>30335</v>
      </c>
      <c r="B226" s="17" t="s">
        <v>1466</v>
      </c>
      <c r="C226" s="17">
        <v>30</v>
      </c>
      <c r="D226" s="17"/>
    </row>
    <row r="227" spans="1:4" x14ac:dyDescent="0.25">
      <c r="A227" s="17">
        <v>30335</v>
      </c>
      <c r="B227" s="17" t="s">
        <v>1467</v>
      </c>
      <c r="C227" s="17">
        <v>30</v>
      </c>
      <c r="D227" s="17"/>
    </row>
    <row r="228" spans="1:4" x14ac:dyDescent="0.25">
      <c r="A228" s="17">
        <v>30335</v>
      </c>
      <c r="B228" s="17" t="s">
        <v>1468</v>
      </c>
      <c r="C228" s="17">
        <v>30</v>
      </c>
      <c r="D228" s="17"/>
    </row>
    <row r="229" spans="1:4" x14ac:dyDescent="0.25">
      <c r="A229" s="17">
        <v>30338</v>
      </c>
      <c r="B229" s="17" t="s">
        <v>1469</v>
      </c>
      <c r="C229" s="17">
        <v>30</v>
      </c>
      <c r="D229" s="17"/>
    </row>
    <row r="230" spans="1:4" x14ac:dyDescent="0.25">
      <c r="A230" s="17">
        <v>30350</v>
      </c>
      <c r="B230" s="17" t="s">
        <v>1470</v>
      </c>
      <c r="C230" s="17">
        <v>30</v>
      </c>
      <c r="D230" s="17"/>
    </row>
    <row r="231" spans="1:4" x14ac:dyDescent="0.25">
      <c r="A231" s="17">
        <v>30351</v>
      </c>
      <c r="B231" s="17" t="s">
        <v>484</v>
      </c>
      <c r="C231" s="17">
        <v>30</v>
      </c>
      <c r="D231" s="17"/>
    </row>
    <row r="232" spans="1:4" x14ac:dyDescent="0.25">
      <c r="A232" s="17">
        <v>30351</v>
      </c>
      <c r="B232" s="17" t="s">
        <v>1471</v>
      </c>
      <c r="C232" s="17">
        <v>30</v>
      </c>
      <c r="D232" s="17"/>
    </row>
    <row r="233" spans="1:4" x14ac:dyDescent="0.25">
      <c r="A233" s="17">
        <v>30359</v>
      </c>
      <c r="B233" s="17" t="s">
        <v>1472</v>
      </c>
      <c r="C233" s="17">
        <v>30</v>
      </c>
      <c r="D233" s="17"/>
    </row>
    <row r="234" spans="1:4" x14ac:dyDescent="0.25">
      <c r="A234" s="17">
        <v>30360</v>
      </c>
      <c r="B234" s="17" t="s">
        <v>1473</v>
      </c>
      <c r="C234" s="17">
        <v>30</v>
      </c>
      <c r="D234" s="17"/>
    </row>
    <row r="235" spans="1:4" x14ac:dyDescent="0.25">
      <c r="A235" s="17">
        <v>30364</v>
      </c>
      <c r="B235" s="17" t="s">
        <v>1474</v>
      </c>
      <c r="C235" s="17">
        <v>30</v>
      </c>
      <c r="D235" s="17"/>
    </row>
    <row r="236" spans="1:4" x14ac:dyDescent="0.25">
      <c r="A236" s="17">
        <v>30364</v>
      </c>
      <c r="B236" s="17" t="s">
        <v>1253</v>
      </c>
      <c r="C236" s="17">
        <v>30</v>
      </c>
      <c r="D236" s="17"/>
    </row>
    <row r="237" spans="1:4" x14ac:dyDescent="0.25">
      <c r="A237" s="17">
        <v>30365</v>
      </c>
      <c r="B237" s="17" t="s">
        <v>1475</v>
      </c>
      <c r="C237" s="17">
        <v>30</v>
      </c>
      <c r="D237" s="17"/>
    </row>
    <row r="238" spans="1:4" x14ac:dyDescent="0.25">
      <c r="A238" s="17">
        <v>30365</v>
      </c>
      <c r="B238" s="17" t="s">
        <v>1476</v>
      </c>
      <c r="C238" s="17">
        <v>30</v>
      </c>
      <c r="D238" s="17"/>
    </row>
    <row r="239" spans="1:4" x14ac:dyDescent="0.25">
      <c r="A239" s="17">
        <v>30365</v>
      </c>
      <c r="B239" s="17" t="s">
        <v>1477</v>
      </c>
      <c r="C239" s="17">
        <v>30</v>
      </c>
      <c r="D239" s="17"/>
    </row>
    <row r="240" spans="1:4" x14ac:dyDescent="0.25">
      <c r="A240" s="17">
        <v>30366</v>
      </c>
      <c r="B240" s="17" t="s">
        <v>1478</v>
      </c>
      <c r="C240" s="17">
        <v>30</v>
      </c>
      <c r="D240" s="17"/>
    </row>
    <row r="241" spans="1:4" x14ac:dyDescent="0.25">
      <c r="A241" s="17">
        <v>30367</v>
      </c>
      <c r="B241" s="17" t="s">
        <v>1479</v>
      </c>
      <c r="C241" s="17">
        <v>30</v>
      </c>
      <c r="D241" s="17"/>
    </row>
    <row r="242" spans="1:4" x14ac:dyDescent="0.25">
      <c r="A242" s="17">
        <v>30367</v>
      </c>
      <c r="B242" s="17" t="s">
        <v>1480</v>
      </c>
      <c r="C242" s="17">
        <v>30</v>
      </c>
      <c r="D242" s="17"/>
    </row>
    <row r="243" spans="1:4" x14ac:dyDescent="0.25">
      <c r="A243" s="17">
        <v>30367</v>
      </c>
      <c r="B243" s="17" t="s">
        <v>1481</v>
      </c>
      <c r="C243" s="17">
        <v>30</v>
      </c>
      <c r="D243" s="17"/>
    </row>
    <row r="244" spans="1:4" x14ac:dyDescent="0.25">
      <c r="A244" s="17">
        <v>30367</v>
      </c>
      <c r="B244" s="17" t="s">
        <v>1482</v>
      </c>
      <c r="C244" s="17">
        <v>30</v>
      </c>
      <c r="D244" s="17"/>
    </row>
    <row r="245" spans="1:4" x14ac:dyDescent="0.25">
      <c r="A245" s="17">
        <v>30367</v>
      </c>
      <c r="B245" s="17" t="s">
        <v>1483</v>
      </c>
      <c r="C245" s="17">
        <v>30</v>
      </c>
      <c r="D245" s="17"/>
    </row>
    <row r="246" spans="1:4" x14ac:dyDescent="0.25">
      <c r="A246" s="17">
        <v>30367</v>
      </c>
      <c r="B246" s="17" t="s">
        <v>1484</v>
      </c>
      <c r="C246" s="17">
        <v>30</v>
      </c>
      <c r="D246" s="17"/>
    </row>
    <row r="247" spans="1:4" x14ac:dyDescent="0.25">
      <c r="A247" s="17">
        <v>30367</v>
      </c>
      <c r="B247" s="17" t="s">
        <v>1485</v>
      </c>
      <c r="C247" s="17">
        <v>30</v>
      </c>
      <c r="D247" s="17"/>
    </row>
    <row r="248" spans="1:4" x14ac:dyDescent="0.25">
      <c r="A248" s="17">
        <v>30368</v>
      </c>
      <c r="B248" s="17" t="s">
        <v>1486</v>
      </c>
      <c r="C248" s="17">
        <v>30</v>
      </c>
      <c r="D248" s="17"/>
    </row>
    <row r="249" spans="1:4" x14ac:dyDescent="0.25">
      <c r="A249" s="17">
        <v>30368</v>
      </c>
      <c r="B249" s="17" t="s">
        <v>1487</v>
      </c>
      <c r="C249" s="17">
        <v>30</v>
      </c>
      <c r="D249" s="17"/>
    </row>
    <row r="250" spans="1:4" x14ac:dyDescent="0.25">
      <c r="A250" s="17">
        <v>30368</v>
      </c>
      <c r="B250" s="17" t="s">
        <v>1488</v>
      </c>
      <c r="C250" s="17">
        <v>30</v>
      </c>
      <c r="D250" s="17"/>
    </row>
    <row r="251" spans="1:4" x14ac:dyDescent="0.25">
      <c r="A251" s="17">
        <v>30368</v>
      </c>
      <c r="B251" s="17" t="s">
        <v>1489</v>
      </c>
      <c r="C251" s="17">
        <v>30</v>
      </c>
      <c r="D251" s="17"/>
    </row>
    <row r="252" spans="1:4" x14ac:dyDescent="0.25">
      <c r="A252" s="17">
        <v>30368</v>
      </c>
      <c r="B252" s="17" t="s">
        <v>1490</v>
      </c>
      <c r="C252" s="17">
        <v>30</v>
      </c>
      <c r="D252" s="17"/>
    </row>
    <row r="253" spans="1:4" x14ac:dyDescent="0.25">
      <c r="A253" s="17">
        <v>30369</v>
      </c>
      <c r="B253" s="17" t="s">
        <v>1491</v>
      </c>
      <c r="C253" s="17">
        <v>30</v>
      </c>
      <c r="D253" s="17"/>
    </row>
    <row r="254" spans="1:4" x14ac:dyDescent="0.25">
      <c r="A254" s="17">
        <v>30369</v>
      </c>
      <c r="B254" s="17" t="s">
        <v>1492</v>
      </c>
      <c r="C254" s="17">
        <v>30</v>
      </c>
      <c r="D254" s="17"/>
    </row>
    <row r="255" spans="1:4" x14ac:dyDescent="0.25">
      <c r="A255" s="17">
        <v>30369</v>
      </c>
      <c r="B255" s="17" t="s">
        <v>1493</v>
      </c>
      <c r="C255" s="17">
        <v>30</v>
      </c>
      <c r="D255" s="17"/>
    </row>
    <row r="256" spans="1:4" x14ac:dyDescent="0.25">
      <c r="A256" s="17">
        <v>30369</v>
      </c>
      <c r="B256" s="17" t="s">
        <v>1494</v>
      </c>
      <c r="C256" s="17">
        <v>30</v>
      </c>
      <c r="D256" s="17"/>
    </row>
    <row r="257" spans="1:4" x14ac:dyDescent="0.25">
      <c r="A257" s="17">
        <v>30369</v>
      </c>
      <c r="B257" s="17" t="s">
        <v>1495</v>
      </c>
      <c r="C257" s="17">
        <v>30</v>
      </c>
      <c r="D257" s="17"/>
    </row>
    <row r="258" spans="1:4" x14ac:dyDescent="0.25">
      <c r="A258" s="17">
        <v>30369</v>
      </c>
      <c r="B258" s="17" t="s">
        <v>1496</v>
      </c>
      <c r="C258" s="17">
        <v>30</v>
      </c>
      <c r="D258" s="17"/>
    </row>
    <row r="259" spans="1:4" x14ac:dyDescent="0.25">
      <c r="A259" s="17">
        <v>30369</v>
      </c>
      <c r="B259" s="17" t="s">
        <v>1497</v>
      </c>
      <c r="C259" s="17">
        <v>30</v>
      </c>
      <c r="D259" s="17"/>
    </row>
    <row r="260" spans="1:4" x14ac:dyDescent="0.25">
      <c r="A260" s="17">
        <v>30369</v>
      </c>
      <c r="B260" s="17" t="s">
        <v>1498</v>
      </c>
      <c r="C260" s="17">
        <v>30</v>
      </c>
      <c r="D260" s="17"/>
    </row>
    <row r="261" spans="1:4" x14ac:dyDescent="0.25">
      <c r="A261" s="17">
        <v>30369</v>
      </c>
      <c r="B261" s="17" t="s">
        <v>1499</v>
      </c>
      <c r="C261" s="17">
        <v>30</v>
      </c>
      <c r="D261" s="17"/>
    </row>
    <row r="262" spans="1:4" x14ac:dyDescent="0.25">
      <c r="A262" s="17">
        <v>30369</v>
      </c>
      <c r="B262" s="17" t="s">
        <v>1500</v>
      </c>
      <c r="C262" s="17">
        <v>30</v>
      </c>
      <c r="D262" s="17"/>
    </row>
    <row r="263" spans="1:4" x14ac:dyDescent="0.25">
      <c r="A263" s="17">
        <v>30369</v>
      </c>
      <c r="B263" s="17" t="s">
        <v>1501</v>
      </c>
      <c r="C263" s="17">
        <v>30</v>
      </c>
      <c r="D263" s="17"/>
    </row>
    <row r="264" spans="1:4" x14ac:dyDescent="0.25">
      <c r="A264" s="17">
        <v>30369</v>
      </c>
      <c r="B264" s="17" t="s">
        <v>1254</v>
      </c>
      <c r="C264" s="17">
        <v>30</v>
      </c>
      <c r="D264" s="17"/>
    </row>
    <row r="265" spans="1:4" x14ac:dyDescent="0.25">
      <c r="A265" s="17">
        <v>30369</v>
      </c>
      <c r="B265" s="17" t="s">
        <v>1502</v>
      </c>
      <c r="C265" s="17">
        <v>30</v>
      </c>
      <c r="D265" s="17"/>
    </row>
    <row r="266" spans="1:4" x14ac:dyDescent="0.25">
      <c r="A266" s="17">
        <v>30369</v>
      </c>
      <c r="B266" s="17" t="s">
        <v>1503</v>
      </c>
      <c r="C266" s="17">
        <v>30</v>
      </c>
      <c r="D266" s="17"/>
    </row>
    <row r="267" spans="1:4" x14ac:dyDescent="0.25">
      <c r="A267" s="17">
        <v>30369</v>
      </c>
      <c r="B267" s="17" t="s">
        <v>1504</v>
      </c>
      <c r="C267" s="17">
        <v>30</v>
      </c>
      <c r="D267" s="17"/>
    </row>
    <row r="268" spans="1:4" x14ac:dyDescent="0.25">
      <c r="A268" s="17">
        <v>30370</v>
      </c>
      <c r="B268" s="17" t="s">
        <v>584</v>
      </c>
      <c r="C268" s="17">
        <v>30</v>
      </c>
      <c r="D268" s="17"/>
    </row>
    <row r="269" spans="1:4" x14ac:dyDescent="0.25">
      <c r="A269" s="17">
        <v>30370</v>
      </c>
      <c r="B269" s="17" t="s">
        <v>1505</v>
      </c>
      <c r="C269" s="17">
        <v>30</v>
      </c>
      <c r="D269" s="17"/>
    </row>
    <row r="270" spans="1:4" x14ac:dyDescent="0.25">
      <c r="A270" s="17">
        <v>30370</v>
      </c>
      <c r="B270" s="17" t="s">
        <v>1506</v>
      </c>
      <c r="C270" s="17">
        <v>30</v>
      </c>
      <c r="D270" s="17"/>
    </row>
    <row r="271" spans="1:4" x14ac:dyDescent="0.25">
      <c r="A271" s="17">
        <v>30380</v>
      </c>
      <c r="B271" s="17" t="s">
        <v>1507</v>
      </c>
      <c r="C271" s="17">
        <v>30</v>
      </c>
      <c r="D271" s="17"/>
    </row>
    <row r="272" spans="1:4" x14ac:dyDescent="0.25">
      <c r="A272" s="17">
        <v>30381</v>
      </c>
      <c r="B272" s="17" t="s">
        <v>1508</v>
      </c>
      <c r="C272" s="17">
        <v>30</v>
      </c>
      <c r="D272" s="17"/>
    </row>
    <row r="273" spans="1:4" x14ac:dyDescent="0.25">
      <c r="A273" s="17">
        <v>30381</v>
      </c>
      <c r="B273" s="17" t="s">
        <v>1509</v>
      </c>
      <c r="C273" s="17">
        <v>30</v>
      </c>
      <c r="D273" s="17"/>
    </row>
    <row r="274" spans="1:4" x14ac:dyDescent="0.25">
      <c r="A274" s="17">
        <v>30382</v>
      </c>
      <c r="B274" s="17" t="s">
        <v>1510</v>
      </c>
      <c r="C274" s="17">
        <v>30</v>
      </c>
      <c r="D274" s="17"/>
    </row>
    <row r="275" spans="1:4" x14ac:dyDescent="0.25">
      <c r="A275" s="17">
        <v>30382</v>
      </c>
      <c r="B275" s="17" t="s">
        <v>1511</v>
      </c>
      <c r="C275" s="17">
        <v>30</v>
      </c>
      <c r="D275" s="17"/>
    </row>
    <row r="276" spans="1:4" x14ac:dyDescent="0.25">
      <c r="A276" s="17">
        <v>30382</v>
      </c>
      <c r="B276" s="17" t="s">
        <v>1512</v>
      </c>
      <c r="C276" s="17">
        <v>30</v>
      </c>
      <c r="D276" s="17"/>
    </row>
    <row r="277" spans="1:4" x14ac:dyDescent="0.25">
      <c r="A277" s="17">
        <v>30382</v>
      </c>
      <c r="B277" s="17" t="s">
        <v>493</v>
      </c>
      <c r="C277" s="17">
        <v>30</v>
      </c>
      <c r="D277" s="17"/>
    </row>
    <row r="278" spans="1:4" x14ac:dyDescent="0.25">
      <c r="A278" s="17">
        <v>30383</v>
      </c>
      <c r="B278" s="17" t="s">
        <v>1513</v>
      </c>
      <c r="C278" s="17">
        <v>30</v>
      </c>
      <c r="D278" s="17"/>
    </row>
    <row r="279" spans="1:4" x14ac:dyDescent="0.25">
      <c r="A279" s="17">
        <v>30383</v>
      </c>
      <c r="B279" s="17" t="s">
        <v>1514</v>
      </c>
      <c r="C279" s="17">
        <v>30</v>
      </c>
      <c r="D279" s="17"/>
    </row>
    <row r="280" spans="1:4" x14ac:dyDescent="0.25">
      <c r="A280" s="17">
        <v>30383</v>
      </c>
      <c r="B280" s="17" t="s">
        <v>1515</v>
      </c>
      <c r="C280" s="17">
        <v>30</v>
      </c>
      <c r="D280" s="17"/>
    </row>
    <row r="281" spans="1:4" x14ac:dyDescent="0.25">
      <c r="A281" s="17">
        <v>30384</v>
      </c>
      <c r="B281" s="17" t="s">
        <v>587</v>
      </c>
      <c r="C281" s="17">
        <v>30</v>
      </c>
      <c r="D281" s="17"/>
    </row>
    <row r="282" spans="1:4" x14ac:dyDescent="0.25">
      <c r="A282" s="17">
        <v>30384</v>
      </c>
      <c r="B282" s="17" t="s">
        <v>589</v>
      </c>
      <c r="C282" s="17">
        <v>30</v>
      </c>
      <c r="D282" s="17"/>
    </row>
    <row r="283" spans="1:4" x14ac:dyDescent="0.25">
      <c r="A283" s="17">
        <v>30385</v>
      </c>
      <c r="B283" s="17" t="s">
        <v>1516</v>
      </c>
      <c r="C283" s="17">
        <v>30</v>
      </c>
      <c r="D283" s="17"/>
    </row>
    <row r="284" spans="1:4" x14ac:dyDescent="0.25">
      <c r="A284" s="17">
        <v>30385</v>
      </c>
      <c r="B284" s="17" t="s">
        <v>1517</v>
      </c>
      <c r="C284" s="17">
        <v>30</v>
      </c>
      <c r="D284" s="17"/>
    </row>
    <row r="285" spans="1:4" x14ac:dyDescent="0.25">
      <c r="A285" s="17">
        <v>30385</v>
      </c>
      <c r="B285" s="17" t="s">
        <v>1518</v>
      </c>
      <c r="C285" s="17">
        <v>30</v>
      </c>
      <c r="D285" s="17"/>
    </row>
    <row r="286" spans="1:4" x14ac:dyDescent="0.25">
      <c r="A286" s="17">
        <v>30385</v>
      </c>
      <c r="B286" s="17" t="s">
        <v>1519</v>
      </c>
      <c r="C286" s="17">
        <v>30</v>
      </c>
      <c r="D286" s="17"/>
    </row>
    <row r="287" spans="1:4" x14ac:dyDescent="0.25">
      <c r="A287" s="17">
        <v>30385</v>
      </c>
      <c r="B287" s="17" t="s">
        <v>1520</v>
      </c>
      <c r="C287" s="17">
        <v>30</v>
      </c>
      <c r="D287" s="17"/>
    </row>
    <row r="288" spans="1:4" x14ac:dyDescent="0.25">
      <c r="A288" s="17">
        <v>30385</v>
      </c>
      <c r="B288" s="17" t="s">
        <v>1521</v>
      </c>
      <c r="C288" s="17">
        <v>30</v>
      </c>
      <c r="D288" s="17"/>
    </row>
    <row r="289" spans="1:4" x14ac:dyDescent="0.25">
      <c r="A289" s="17">
        <v>30385</v>
      </c>
      <c r="B289" s="17" t="s">
        <v>1522</v>
      </c>
      <c r="C289" s="17">
        <v>30</v>
      </c>
      <c r="D289" s="17"/>
    </row>
    <row r="290" spans="1:4" x14ac:dyDescent="0.25">
      <c r="A290" s="17">
        <v>30385</v>
      </c>
      <c r="B290" s="17" t="s">
        <v>1523</v>
      </c>
      <c r="C290" s="17">
        <v>30</v>
      </c>
      <c r="D290" s="17"/>
    </row>
    <row r="291" spans="1:4" x14ac:dyDescent="0.25">
      <c r="A291" s="17">
        <v>30385</v>
      </c>
      <c r="B291" s="17" t="s">
        <v>586</v>
      </c>
      <c r="C291" s="17">
        <v>30</v>
      </c>
      <c r="D291" s="17"/>
    </row>
    <row r="292" spans="1:4" x14ac:dyDescent="0.25">
      <c r="A292" s="17">
        <v>30385</v>
      </c>
      <c r="B292" s="17" t="s">
        <v>1524</v>
      </c>
      <c r="C292" s="17">
        <v>30</v>
      </c>
      <c r="D292" s="17"/>
    </row>
    <row r="293" spans="1:4" x14ac:dyDescent="0.25">
      <c r="A293" s="17">
        <v>30385</v>
      </c>
      <c r="B293" s="17" t="s">
        <v>1525</v>
      </c>
      <c r="C293" s="17">
        <v>30</v>
      </c>
      <c r="D293" s="17"/>
    </row>
    <row r="294" spans="1:4" x14ac:dyDescent="0.25">
      <c r="A294" s="17">
        <v>30385</v>
      </c>
      <c r="B294" s="17" t="s">
        <v>1526</v>
      </c>
      <c r="C294" s="17">
        <v>30</v>
      </c>
      <c r="D294" s="17"/>
    </row>
    <row r="295" spans="1:4" x14ac:dyDescent="0.25">
      <c r="A295" s="17">
        <v>30385</v>
      </c>
      <c r="B295" s="17" t="s">
        <v>1527</v>
      </c>
      <c r="C295" s="17">
        <v>30</v>
      </c>
      <c r="D295" s="17"/>
    </row>
    <row r="296" spans="1:4" x14ac:dyDescent="0.25">
      <c r="A296" s="17">
        <v>30385</v>
      </c>
      <c r="B296" s="17" t="s">
        <v>1528</v>
      </c>
      <c r="C296" s="17">
        <v>30</v>
      </c>
      <c r="D296" s="17"/>
    </row>
    <row r="297" spans="1:4" x14ac:dyDescent="0.25">
      <c r="A297" s="17">
        <v>30385</v>
      </c>
      <c r="B297" s="17" t="s">
        <v>1529</v>
      </c>
      <c r="C297" s="17">
        <v>30</v>
      </c>
      <c r="D297" s="17"/>
    </row>
    <row r="298" spans="1:4" x14ac:dyDescent="0.25">
      <c r="A298" s="17">
        <v>30386</v>
      </c>
      <c r="B298" s="17" t="s">
        <v>1530</v>
      </c>
      <c r="C298" s="17">
        <v>30</v>
      </c>
      <c r="D298" s="17"/>
    </row>
    <row r="299" spans="1:4" x14ac:dyDescent="0.25">
      <c r="A299" s="17">
        <v>30390</v>
      </c>
      <c r="B299" s="17" t="s">
        <v>1531</v>
      </c>
      <c r="C299" s="17">
        <v>30</v>
      </c>
      <c r="D299" s="17"/>
    </row>
    <row r="300" spans="1:4" x14ac:dyDescent="0.25">
      <c r="A300" s="17">
        <v>30390</v>
      </c>
      <c r="B300" s="17" t="s">
        <v>1532</v>
      </c>
      <c r="C300" s="17">
        <v>30</v>
      </c>
      <c r="D300" s="17"/>
    </row>
    <row r="301" spans="1:4" x14ac:dyDescent="0.25">
      <c r="A301" s="17">
        <v>30390</v>
      </c>
      <c r="B301" s="17" t="s">
        <v>1533</v>
      </c>
      <c r="C301" s="17">
        <v>30</v>
      </c>
      <c r="D301" s="17"/>
    </row>
    <row r="302" spans="1:4" x14ac:dyDescent="0.25">
      <c r="A302" s="17">
        <v>30390</v>
      </c>
      <c r="B302" s="17" t="s">
        <v>1534</v>
      </c>
      <c r="C302" s="17">
        <v>30</v>
      </c>
      <c r="D302" s="17"/>
    </row>
    <row r="303" spans="1:4" x14ac:dyDescent="0.25">
      <c r="A303" s="17">
        <v>30390</v>
      </c>
      <c r="B303" s="17" t="s">
        <v>1535</v>
      </c>
      <c r="C303" s="17">
        <v>30</v>
      </c>
      <c r="D303" s="17"/>
    </row>
    <row r="304" spans="1:4" x14ac:dyDescent="0.25">
      <c r="A304" s="17">
        <v>30390</v>
      </c>
      <c r="B304" s="17" t="s">
        <v>1536</v>
      </c>
      <c r="C304" s="17">
        <v>30</v>
      </c>
      <c r="D304" s="17"/>
    </row>
    <row r="305" spans="1:4" x14ac:dyDescent="0.25">
      <c r="A305" s="17">
        <v>30390</v>
      </c>
      <c r="B305" s="17" t="s">
        <v>1537</v>
      </c>
      <c r="C305" s="17">
        <v>30</v>
      </c>
      <c r="D305" s="17"/>
    </row>
    <row r="306" spans="1:4" x14ac:dyDescent="0.25">
      <c r="A306" s="17">
        <v>30390</v>
      </c>
      <c r="B306" s="17" t="s">
        <v>1538</v>
      </c>
      <c r="C306" s="17">
        <v>30</v>
      </c>
      <c r="D306" s="17"/>
    </row>
    <row r="307" spans="1:4" x14ac:dyDescent="0.25">
      <c r="A307" s="17">
        <v>30390</v>
      </c>
      <c r="B307" s="17" t="s">
        <v>1539</v>
      </c>
      <c r="C307" s="17">
        <v>30</v>
      </c>
      <c r="D307" s="17"/>
    </row>
    <row r="308" spans="1:4" x14ac:dyDescent="0.25">
      <c r="A308" s="17">
        <v>30390</v>
      </c>
      <c r="B308" s="17" t="s">
        <v>1540</v>
      </c>
      <c r="C308" s="17">
        <v>30</v>
      </c>
      <c r="D308" s="17"/>
    </row>
    <row r="309" spans="1:4" x14ac:dyDescent="0.25">
      <c r="A309" s="17">
        <v>30390</v>
      </c>
      <c r="B309" s="17" t="s">
        <v>1541</v>
      </c>
      <c r="C309" s="17">
        <v>30</v>
      </c>
      <c r="D309" s="17"/>
    </row>
    <row r="310" spans="1:4" x14ac:dyDescent="0.25">
      <c r="A310" s="17">
        <v>30390</v>
      </c>
      <c r="B310" s="17" t="s">
        <v>1542</v>
      </c>
      <c r="C310" s="17">
        <v>30</v>
      </c>
      <c r="D310" s="17"/>
    </row>
    <row r="311" spans="1:4" x14ac:dyDescent="0.25">
      <c r="A311" s="17">
        <v>30390</v>
      </c>
      <c r="B311" s="17" t="s">
        <v>1543</v>
      </c>
      <c r="C311" s="17">
        <v>30</v>
      </c>
      <c r="D311" s="17"/>
    </row>
    <row r="312" spans="1:4" x14ac:dyDescent="0.25">
      <c r="A312" s="17">
        <v>30390</v>
      </c>
      <c r="B312" s="17" t="s">
        <v>1544</v>
      </c>
      <c r="C312" s="17">
        <v>30</v>
      </c>
      <c r="D312" s="17"/>
    </row>
    <row r="313" spans="1:4" x14ac:dyDescent="0.25">
      <c r="A313" s="17">
        <v>30390</v>
      </c>
      <c r="B313" s="17" t="s">
        <v>1545</v>
      </c>
      <c r="C313" s="17">
        <v>30</v>
      </c>
      <c r="D313" s="17"/>
    </row>
    <row r="314" spans="1:4" x14ac:dyDescent="0.25">
      <c r="A314" s="17">
        <v>30390</v>
      </c>
      <c r="B314" s="17" t="s">
        <v>1546</v>
      </c>
      <c r="C314" s="17">
        <v>30</v>
      </c>
      <c r="D314" s="17"/>
    </row>
    <row r="315" spans="1:4" x14ac:dyDescent="0.25">
      <c r="A315" s="17">
        <v>30390</v>
      </c>
      <c r="B315" s="17" t="s">
        <v>1547</v>
      </c>
      <c r="C315" s="17">
        <v>30</v>
      </c>
      <c r="D315" s="17"/>
    </row>
    <row r="316" spans="1:4" x14ac:dyDescent="0.25">
      <c r="A316" s="17">
        <v>30390</v>
      </c>
      <c r="B316" s="17" t="s">
        <v>1548</v>
      </c>
      <c r="C316" s="17">
        <v>30</v>
      </c>
      <c r="D316" s="17"/>
    </row>
    <row r="317" spans="1:4" x14ac:dyDescent="0.25">
      <c r="A317" s="17">
        <v>30390</v>
      </c>
      <c r="B317" s="17" t="s">
        <v>1549</v>
      </c>
      <c r="C317" s="17">
        <v>30</v>
      </c>
      <c r="D317" s="17"/>
    </row>
    <row r="318" spans="1:4" x14ac:dyDescent="0.25">
      <c r="A318" s="17">
        <v>30390</v>
      </c>
      <c r="B318" s="17" t="s">
        <v>1550</v>
      </c>
      <c r="C318" s="17">
        <v>30</v>
      </c>
      <c r="D318" s="17"/>
    </row>
    <row r="319" spans="1:4" x14ac:dyDescent="0.25">
      <c r="A319" s="17">
        <v>30391</v>
      </c>
      <c r="B319" s="17" t="s">
        <v>1551</v>
      </c>
      <c r="C319" s="17">
        <v>30</v>
      </c>
      <c r="D319" s="17"/>
    </row>
    <row r="320" spans="1:4" x14ac:dyDescent="0.25">
      <c r="A320" s="17">
        <v>30391</v>
      </c>
      <c r="B320" s="17" t="s">
        <v>1552</v>
      </c>
      <c r="C320" s="17">
        <v>30</v>
      </c>
      <c r="D320" s="17"/>
    </row>
    <row r="321" spans="1:4" x14ac:dyDescent="0.25">
      <c r="A321" s="17">
        <v>30392</v>
      </c>
      <c r="B321" s="17" t="s">
        <v>1553</v>
      </c>
      <c r="C321" s="17">
        <v>30</v>
      </c>
      <c r="D321" s="17"/>
    </row>
    <row r="322" spans="1:4" x14ac:dyDescent="0.25">
      <c r="A322" s="17">
        <v>30392</v>
      </c>
      <c r="B322" s="17" t="s">
        <v>1554</v>
      </c>
      <c r="C322" s="17">
        <v>30</v>
      </c>
      <c r="D322" s="17"/>
    </row>
    <row r="323" spans="1:4" x14ac:dyDescent="0.25">
      <c r="A323" s="17">
        <v>30392</v>
      </c>
      <c r="B323" s="17" t="s">
        <v>1555</v>
      </c>
      <c r="C323" s="17">
        <v>30</v>
      </c>
      <c r="D323" s="17"/>
    </row>
    <row r="324" spans="1:4" x14ac:dyDescent="0.25">
      <c r="A324" s="17">
        <v>30392</v>
      </c>
      <c r="B324" s="17" t="s">
        <v>1556</v>
      </c>
      <c r="C324" s="17">
        <v>30</v>
      </c>
      <c r="D324" s="17"/>
    </row>
    <row r="325" spans="1:4" x14ac:dyDescent="0.25">
      <c r="A325" s="17">
        <v>30392</v>
      </c>
      <c r="B325" s="17" t="s">
        <v>1557</v>
      </c>
      <c r="C325" s="17">
        <v>30</v>
      </c>
      <c r="D325" s="17"/>
    </row>
    <row r="326" spans="1:4" x14ac:dyDescent="0.25">
      <c r="A326" s="17">
        <v>30392</v>
      </c>
      <c r="B326" s="17" t="s">
        <v>1558</v>
      </c>
      <c r="C326" s="17">
        <v>30</v>
      </c>
      <c r="D326" s="17"/>
    </row>
    <row r="327" spans="1:4" x14ac:dyDescent="0.25">
      <c r="A327" s="17">
        <v>30392</v>
      </c>
      <c r="B327" s="17" t="s">
        <v>1559</v>
      </c>
      <c r="C327" s="17">
        <v>30</v>
      </c>
      <c r="D327" s="17"/>
    </row>
    <row r="328" spans="1:4" x14ac:dyDescent="0.25">
      <c r="A328" s="17">
        <v>30392</v>
      </c>
      <c r="B328" s="17" t="s">
        <v>514</v>
      </c>
      <c r="C328" s="17">
        <v>30</v>
      </c>
      <c r="D328" s="17"/>
    </row>
    <row r="329" spans="1:4" x14ac:dyDescent="0.25">
      <c r="A329" s="17">
        <v>30393</v>
      </c>
      <c r="B329" s="17" t="s">
        <v>1560</v>
      </c>
      <c r="C329" s="17">
        <v>30</v>
      </c>
      <c r="D329" s="17"/>
    </row>
    <row r="330" spans="1:4" x14ac:dyDescent="0.25">
      <c r="A330" s="17">
        <v>30393</v>
      </c>
      <c r="B330" s="17" t="s">
        <v>1561</v>
      </c>
      <c r="C330" s="17">
        <v>30</v>
      </c>
      <c r="D330" s="17"/>
    </row>
    <row r="331" spans="1:4" x14ac:dyDescent="0.25">
      <c r="A331" s="17">
        <v>30393</v>
      </c>
      <c r="B331" s="17" t="s">
        <v>1562</v>
      </c>
      <c r="C331" s="17">
        <v>30</v>
      </c>
      <c r="D331" s="17"/>
    </row>
    <row r="332" spans="1:4" x14ac:dyDescent="0.25">
      <c r="A332" s="17">
        <v>30393</v>
      </c>
      <c r="B332" s="17" t="s">
        <v>1563</v>
      </c>
      <c r="C332" s="17">
        <v>30</v>
      </c>
      <c r="D332" s="17"/>
    </row>
    <row r="333" spans="1:4" x14ac:dyDescent="0.25">
      <c r="A333" s="17">
        <v>30393</v>
      </c>
      <c r="B333" s="17" t="s">
        <v>1564</v>
      </c>
      <c r="C333" s="17">
        <v>30</v>
      </c>
      <c r="D333" s="17"/>
    </row>
    <row r="334" spans="1:4" x14ac:dyDescent="0.25">
      <c r="A334" s="17">
        <v>30393</v>
      </c>
      <c r="B334" s="17" t="s">
        <v>555</v>
      </c>
      <c r="C334" s="17">
        <v>30</v>
      </c>
      <c r="D334" s="17"/>
    </row>
    <row r="335" spans="1:4" x14ac:dyDescent="0.25">
      <c r="A335" s="17">
        <v>30393</v>
      </c>
      <c r="B335" s="17" t="s">
        <v>1565</v>
      </c>
      <c r="C335" s="17">
        <v>30</v>
      </c>
      <c r="D335" s="17"/>
    </row>
    <row r="336" spans="1:4" x14ac:dyDescent="0.25">
      <c r="A336" s="17">
        <v>30393</v>
      </c>
      <c r="B336" s="17" t="s">
        <v>1566</v>
      </c>
      <c r="C336" s="17">
        <v>30</v>
      </c>
      <c r="D336" s="17"/>
    </row>
    <row r="337" spans="1:4" x14ac:dyDescent="0.25">
      <c r="A337" s="17">
        <v>30393</v>
      </c>
      <c r="B337" s="17" t="s">
        <v>1567</v>
      </c>
      <c r="C337" s="17">
        <v>30</v>
      </c>
      <c r="D337" s="17"/>
    </row>
    <row r="338" spans="1:4" x14ac:dyDescent="0.25">
      <c r="A338" s="17">
        <v>30393</v>
      </c>
      <c r="B338" s="17" t="s">
        <v>1568</v>
      </c>
      <c r="C338" s="17">
        <v>30</v>
      </c>
      <c r="D338" s="17"/>
    </row>
    <row r="339" spans="1:4" x14ac:dyDescent="0.25">
      <c r="A339" s="17">
        <v>30393</v>
      </c>
      <c r="B339" s="17" t="s">
        <v>1097</v>
      </c>
      <c r="C339" s="17">
        <v>30</v>
      </c>
      <c r="D339" s="17"/>
    </row>
    <row r="340" spans="1:4" x14ac:dyDescent="0.25">
      <c r="A340" s="17">
        <v>30393</v>
      </c>
      <c r="B340" s="17" t="s">
        <v>1569</v>
      </c>
      <c r="C340" s="17">
        <v>30</v>
      </c>
      <c r="D340" s="17"/>
    </row>
    <row r="341" spans="1:4" x14ac:dyDescent="0.25">
      <c r="A341" s="17">
        <v>30394</v>
      </c>
      <c r="B341" s="17" t="s">
        <v>1570</v>
      </c>
      <c r="C341" s="17">
        <v>30</v>
      </c>
      <c r="D341" s="17"/>
    </row>
    <row r="342" spans="1:4" x14ac:dyDescent="0.25">
      <c r="A342" s="17">
        <v>30394</v>
      </c>
      <c r="B342" s="17" t="s">
        <v>1571</v>
      </c>
      <c r="C342" s="17">
        <v>30</v>
      </c>
      <c r="D342" s="17"/>
    </row>
    <row r="343" spans="1:4" x14ac:dyDescent="0.25">
      <c r="A343" s="17">
        <v>30394</v>
      </c>
      <c r="B343" s="17" t="s">
        <v>1572</v>
      </c>
      <c r="C343" s="17">
        <v>30</v>
      </c>
      <c r="D343" s="17"/>
    </row>
    <row r="344" spans="1:4" x14ac:dyDescent="0.25">
      <c r="A344" s="17">
        <v>30394</v>
      </c>
      <c r="B344" s="17" t="s">
        <v>1573</v>
      </c>
      <c r="C344" s="17">
        <v>30</v>
      </c>
      <c r="D344" s="17"/>
    </row>
    <row r="345" spans="1:4" x14ac:dyDescent="0.25">
      <c r="A345" s="17">
        <v>30394</v>
      </c>
      <c r="B345" s="17" t="s">
        <v>1574</v>
      </c>
      <c r="C345" s="17">
        <v>30</v>
      </c>
      <c r="D345" s="17"/>
    </row>
    <row r="346" spans="1:4" x14ac:dyDescent="0.25">
      <c r="A346" s="17">
        <v>30394</v>
      </c>
      <c r="B346" s="17" t="s">
        <v>1575</v>
      </c>
      <c r="C346" s="17">
        <v>30</v>
      </c>
      <c r="D346" s="17"/>
    </row>
    <row r="347" spans="1:4" x14ac:dyDescent="0.25">
      <c r="A347" s="17">
        <v>30394</v>
      </c>
      <c r="B347" s="17" t="s">
        <v>1576</v>
      </c>
      <c r="C347" s="17">
        <v>30</v>
      </c>
      <c r="D347" s="17"/>
    </row>
    <row r="348" spans="1:4" x14ac:dyDescent="0.25">
      <c r="A348" s="17">
        <v>30394</v>
      </c>
      <c r="B348" s="17" t="s">
        <v>1577</v>
      </c>
      <c r="C348" s="17">
        <v>30</v>
      </c>
      <c r="D348" s="17"/>
    </row>
    <row r="349" spans="1:4" x14ac:dyDescent="0.25">
      <c r="A349" s="17">
        <v>30395</v>
      </c>
      <c r="B349" s="17" t="s">
        <v>1578</v>
      </c>
      <c r="C349" s="17">
        <v>30</v>
      </c>
      <c r="D349" s="17"/>
    </row>
    <row r="350" spans="1:4" x14ac:dyDescent="0.25">
      <c r="A350" s="17">
        <v>30395</v>
      </c>
      <c r="B350" s="17" t="s">
        <v>1579</v>
      </c>
      <c r="C350" s="17">
        <v>30</v>
      </c>
      <c r="D350" s="17"/>
    </row>
    <row r="351" spans="1:4" x14ac:dyDescent="0.25">
      <c r="A351" s="17">
        <v>30395</v>
      </c>
      <c r="B351" s="17" t="s">
        <v>1580</v>
      </c>
      <c r="C351" s="17">
        <v>30</v>
      </c>
      <c r="D351" s="17"/>
    </row>
    <row r="352" spans="1:4" x14ac:dyDescent="0.25">
      <c r="A352" s="17">
        <v>30395</v>
      </c>
      <c r="B352" s="17" t="s">
        <v>1581</v>
      </c>
      <c r="C352" s="17">
        <v>30</v>
      </c>
      <c r="D352" s="17"/>
    </row>
    <row r="353" spans="1:4" x14ac:dyDescent="0.25">
      <c r="A353" s="17">
        <v>30395</v>
      </c>
      <c r="B353" s="17" t="s">
        <v>1582</v>
      </c>
      <c r="C353" s="17">
        <v>30</v>
      </c>
      <c r="D353" s="17"/>
    </row>
    <row r="354" spans="1:4" x14ac:dyDescent="0.25">
      <c r="A354" s="17">
        <v>30395</v>
      </c>
      <c r="B354" s="17" t="s">
        <v>1583</v>
      </c>
      <c r="C354" s="17">
        <v>30</v>
      </c>
      <c r="D354" s="17"/>
    </row>
    <row r="355" spans="1:4" x14ac:dyDescent="0.25">
      <c r="A355" s="17">
        <v>30395</v>
      </c>
      <c r="B355" s="17" t="s">
        <v>1584</v>
      </c>
      <c r="C355" s="17">
        <v>30</v>
      </c>
      <c r="D355" s="17"/>
    </row>
    <row r="356" spans="1:4" x14ac:dyDescent="0.25">
      <c r="A356" s="17">
        <v>30395</v>
      </c>
      <c r="B356" s="17" t="s">
        <v>1585</v>
      </c>
      <c r="C356" s="17">
        <v>30</v>
      </c>
      <c r="D356" s="17"/>
    </row>
    <row r="357" spans="1:4" x14ac:dyDescent="0.25">
      <c r="A357" s="17">
        <v>30395</v>
      </c>
      <c r="B357" s="17" t="s">
        <v>1586</v>
      </c>
      <c r="C357" s="17">
        <v>30</v>
      </c>
      <c r="D357" s="17"/>
    </row>
    <row r="358" spans="1:4" x14ac:dyDescent="0.25">
      <c r="A358" s="17">
        <v>30395</v>
      </c>
      <c r="B358" s="17" t="s">
        <v>1587</v>
      </c>
      <c r="C358" s="17">
        <v>30</v>
      </c>
      <c r="D358" s="17"/>
    </row>
    <row r="359" spans="1:4" x14ac:dyDescent="0.25">
      <c r="A359" s="17">
        <v>30395</v>
      </c>
      <c r="B359" s="17" t="s">
        <v>1588</v>
      </c>
      <c r="C359" s="17">
        <v>30</v>
      </c>
      <c r="D359" s="17"/>
    </row>
    <row r="360" spans="1:4" x14ac:dyDescent="0.25">
      <c r="A360" s="17">
        <v>30395</v>
      </c>
      <c r="B360" s="17" t="s">
        <v>1589</v>
      </c>
      <c r="C360" s="17">
        <v>30</v>
      </c>
      <c r="D360" s="17"/>
    </row>
    <row r="361" spans="1:4" x14ac:dyDescent="0.25">
      <c r="A361" s="17">
        <v>30395</v>
      </c>
      <c r="B361" s="17" t="s">
        <v>1590</v>
      </c>
      <c r="C361" s="17">
        <v>30</v>
      </c>
      <c r="D361" s="17"/>
    </row>
    <row r="362" spans="1:4" x14ac:dyDescent="0.25">
      <c r="A362" s="17">
        <v>30396</v>
      </c>
      <c r="B362" s="17" t="s">
        <v>1591</v>
      </c>
      <c r="C362" s="17">
        <v>30</v>
      </c>
      <c r="D362" s="17"/>
    </row>
    <row r="363" spans="1:4" x14ac:dyDescent="0.25">
      <c r="A363" s="17">
        <v>30396</v>
      </c>
      <c r="B363" s="17" t="s">
        <v>1592</v>
      </c>
      <c r="C363" s="17">
        <v>30</v>
      </c>
      <c r="D363" s="17"/>
    </row>
    <row r="364" spans="1:4" x14ac:dyDescent="0.25">
      <c r="A364" s="17">
        <v>30396</v>
      </c>
      <c r="B364" s="17" t="s">
        <v>1593</v>
      </c>
      <c r="C364" s="17">
        <v>30</v>
      </c>
      <c r="D364" s="17"/>
    </row>
    <row r="365" spans="1:4" x14ac:dyDescent="0.25">
      <c r="A365" s="17">
        <v>30396</v>
      </c>
      <c r="B365" s="17" t="s">
        <v>1594</v>
      </c>
      <c r="C365" s="17">
        <v>30</v>
      </c>
      <c r="D365" s="17"/>
    </row>
    <row r="366" spans="1:4" x14ac:dyDescent="0.25">
      <c r="A366" s="17">
        <v>30396</v>
      </c>
      <c r="B366" s="17" t="s">
        <v>1595</v>
      </c>
      <c r="C366" s="17">
        <v>30</v>
      </c>
      <c r="D366" s="17"/>
    </row>
    <row r="367" spans="1:4" x14ac:dyDescent="0.25">
      <c r="A367" s="17">
        <v>30396</v>
      </c>
      <c r="B367" s="17" t="s">
        <v>1246</v>
      </c>
      <c r="C367" s="17">
        <v>30</v>
      </c>
      <c r="D367" s="17"/>
    </row>
    <row r="368" spans="1:4" x14ac:dyDescent="0.25">
      <c r="A368" s="17">
        <v>30396</v>
      </c>
      <c r="B368" s="17" t="s">
        <v>1596</v>
      </c>
      <c r="C368" s="17">
        <v>30</v>
      </c>
      <c r="D368" s="17"/>
    </row>
    <row r="369" spans="1:4" x14ac:dyDescent="0.25">
      <c r="A369" s="17">
        <v>30396</v>
      </c>
      <c r="B369" s="17" t="s">
        <v>1597</v>
      </c>
      <c r="C369" s="17">
        <v>30</v>
      </c>
      <c r="D369" s="17"/>
    </row>
    <row r="370" spans="1:4" x14ac:dyDescent="0.25">
      <c r="A370" s="17">
        <v>30396</v>
      </c>
      <c r="B370" s="17" t="s">
        <v>1598</v>
      </c>
      <c r="C370" s="17">
        <v>30</v>
      </c>
      <c r="D370" s="17"/>
    </row>
    <row r="371" spans="1:4" x14ac:dyDescent="0.25">
      <c r="A371" s="17">
        <v>30396</v>
      </c>
      <c r="B371" s="17" t="s">
        <v>1599</v>
      </c>
      <c r="C371" s="17">
        <v>30</v>
      </c>
      <c r="D371" s="17"/>
    </row>
    <row r="372" spans="1:4" x14ac:dyDescent="0.25">
      <c r="A372" s="17">
        <v>30396</v>
      </c>
      <c r="B372" s="17" t="s">
        <v>549</v>
      </c>
      <c r="C372" s="17">
        <v>30</v>
      </c>
      <c r="D372" s="17"/>
    </row>
    <row r="373" spans="1:4" x14ac:dyDescent="0.25">
      <c r="A373" s="17">
        <v>30396</v>
      </c>
      <c r="B373" s="17" t="s">
        <v>1600</v>
      </c>
      <c r="C373" s="17">
        <v>30</v>
      </c>
      <c r="D373" s="17"/>
    </row>
    <row r="374" spans="1:4" x14ac:dyDescent="0.25">
      <c r="A374" s="17">
        <v>30396</v>
      </c>
      <c r="B374" s="17" t="s">
        <v>1601</v>
      </c>
      <c r="C374" s="17">
        <v>30</v>
      </c>
      <c r="D374" s="17"/>
    </row>
    <row r="375" spans="1:4" x14ac:dyDescent="0.25">
      <c r="A375" s="17">
        <v>30396</v>
      </c>
      <c r="B375" s="17" t="s">
        <v>1602</v>
      </c>
      <c r="C375" s="17">
        <v>30</v>
      </c>
      <c r="D375" s="17"/>
    </row>
    <row r="376" spans="1:4" x14ac:dyDescent="0.25">
      <c r="A376" s="17">
        <v>30396</v>
      </c>
      <c r="B376" s="17" t="s">
        <v>1603</v>
      </c>
      <c r="C376" s="17">
        <v>30</v>
      </c>
      <c r="D376" s="17"/>
    </row>
    <row r="377" spans="1:4" x14ac:dyDescent="0.25">
      <c r="A377" s="17">
        <v>30397</v>
      </c>
      <c r="B377" s="17" t="s">
        <v>1604</v>
      </c>
      <c r="C377" s="17">
        <v>30</v>
      </c>
      <c r="D377" s="17"/>
    </row>
    <row r="378" spans="1:4" x14ac:dyDescent="0.25">
      <c r="A378" s="17">
        <v>30397</v>
      </c>
      <c r="B378" s="17" t="s">
        <v>1605</v>
      </c>
      <c r="C378" s="17">
        <v>30</v>
      </c>
      <c r="D378" s="17"/>
    </row>
    <row r="379" spans="1:4" x14ac:dyDescent="0.25">
      <c r="A379" s="17">
        <v>30397</v>
      </c>
      <c r="B379" s="17" t="s">
        <v>1606</v>
      </c>
      <c r="C379" s="17">
        <v>30</v>
      </c>
      <c r="D379" s="17"/>
    </row>
    <row r="380" spans="1:4" x14ac:dyDescent="0.25">
      <c r="A380" s="17">
        <v>30397</v>
      </c>
      <c r="B380" s="17" t="s">
        <v>532</v>
      </c>
      <c r="C380" s="17">
        <v>30</v>
      </c>
      <c r="D380" s="17"/>
    </row>
    <row r="381" spans="1:4" x14ac:dyDescent="0.25">
      <c r="A381" s="17">
        <v>30397</v>
      </c>
      <c r="B381" s="17" t="s">
        <v>1607</v>
      </c>
      <c r="C381" s="17">
        <v>30</v>
      </c>
      <c r="D381" s="17"/>
    </row>
    <row r="382" spans="1:4" x14ac:dyDescent="0.25">
      <c r="A382" s="17">
        <v>30398</v>
      </c>
      <c r="B382" s="17" t="s">
        <v>1608</v>
      </c>
      <c r="C382" s="17">
        <v>30</v>
      </c>
      <c r="D382" s="17"/>
    </row>
    <row r="383" spans="1:4" x14ac:dyDescent="0.25">
      <c r="A383" s="17">
        <v>30398</v>
      </c>
      <c r="B383" s="17" t="s">
        <v>1609</v>
      </c>
      <c r="C383" s="17">
        <v>30</v>
      </c>
      <c r="D383" s="17"/>
    </row>
    <row r="384" spans="1:4" x14ac:dyDescent="0.25">
      <c r="A384" s="17">
        <v>30398</v>
      </c>
      <c r="B384" s="17" t="s">
        <v>1610</v>
      </c>
      <c r="C384" s="17">
        <v>30</v>
      </c>
      <c r="D384" s="17"/>
    </row>
    <row r="385" spans="1:4" x14ac:dyDescent="0.25">
      <c r="A385" s="17">
        <v>30398</v>
      </c>
      <c r="B385" s="17" t="s">
        <v>1611</v>
      </c>
      <c r="C385" s="17">
        <v>30</v>
      </c>
      <c r="D385" s="17"/>
    </row>
    <row r="386" spans="1:4" x14ac:dyDescent="0.25">
      <c r="A386" s="17">
        <v>30398</v>
      </c>
      <c r="B386" s="17" t="s">
        <v>1612</v>
      </c>
      <c r="C386" s="17">
        <v>30</v>
      </c>
      <c r="D386" s="17"/>
    </row>
    <row r="387" spans="1:4" x14ac:dyDescent="0.25">
      <c r="A387" s="17">
        <v>30398</v>
      </c>
      <c r="B387" s="17" t="s">
        <v>1613</v>
      </c>
      <c r="C387" s="17">
        <v>30</v>
      </c>
      <c r="D387" s="17"/>
    </row>
    <row r="388" spans="1:4" x14ac:dyDescent="0.25">
      <c r="A388" s="17">
        <v>30398</v>
      </c>
      <c r="B388" s="17" t="s">
        <v>1614</v>
      </c>
      <c r="C388" s="17">
        <v>30</v>
      </c>
      <c r="D388" s="17"/>
    </row>
    <row r="389" spans="1:4" x14ac:dyDescent="0.25">
      <c r="A389" s="17">
        <v>30398</v>
      </c>
      <c r="B389" s="17" t="s">
        <v>1615</v>
      </c>
      <c r="C389" s="17">
        <v>30</v>
      </c>
      <c r="D389" s="17"/>
    </row>
    <row r="390" spans="1:4" x14ac:dyDescent="0.25">
      <c r="A390" s="17">
        <v>30398</v>
      </c>
      <c r="B390" s="17" t="s">
        <v>1616</v>
      </c>
      <c r="C390" s="17">
        <v>30</v>
      </c>
      <c r="D390" s="17"/>
    </row>
    <row r="391" spans="1:4" x14ac:dyDescent="0.25">
      <c r="A391" s="17">
        <v>30398</v>
      </c>
      <c r="B391" s="17" t="s">
        <v>1617</v>
      </c>
      <c r="C391" s="17">
        <v>30</v>
      </c>
      <c r="D391" s="17"/>
    </row>
    <row r="392" spans="1:4" x14ac:dyDescent="0.25">
      <c r="A392" s="17">
        <v>30398</v>
      </c>
      <c r="B392" s="17" t="s">
        <v>1618</v>
      </c>
      <c r="C392" s="17">
        <v>30</v>
      </c>
      <c r="D392" s="17"/>
    </row>
    <row r="393" spans="1:4" x14ac:dyDescent="0.25">
      <c r="A393" s="17">
        <v>30398</v>
      </c>
      <c r="B393" s="17" t="s">
        <v>1619</v>
      </c>
      <c r="C393" s="17">
        <v>30</v>
      </c>
      <c r="D393" s="17"/>
    </row>
    <row r="394" spans="1:4" x14ac:dyDescent="0.25">
      <c r="A394" s="17">
        <v>30398</v>
      </c>
      <c r="B394" s="17" t="s">
        <v>1620</v>
      </c>
      <c r="C394" s="17">
        <v>30</v>
      </c>
      <c r="D394" s="17"/>
    </row>
    <row r="395" spans="1:4" x14ac:dyDescent="0.25">
      <c r="A395" s="17">
        <v>30398</v>
      </c>
      <c r="B395" s="17" t="s">
        <v>1621</v>
      </c>
      <c r="C395" s="17">
        <v>30</v>
      </c>
      <c r="D395" s="17"/>
    </row>
    <row r="396" spans="1:4" x14ac:dyDescent="0.25">
      <c r="A396" s="17">
        <v>30398</v>
      </c>
      <c r="B396" s="17" t="s">
        <v>1622</v>
      </c>
      <c r="C396" s="17">
        <v>30</v>
      </c>
      <c r="D396" s="17"/>
    </row>
    <row r="397" spans="1:4" x14ac:dyDescent="0.25">
      <c r="A397" s="17">
        <v>30398</v>
      </c>
      <c r="B397" s="17" t="s">
        <v>1623</v>
      </c>
      <c r="C397" s="17">
        <v>30</v>
      </c>
      <c r="D397" s="17"/>
    </row>
    <row r="398" spans="1:4" x14ac:dyDescent="0.25">
      <c r="A398" s="17">
        <v>30398</v>
      </c>
      <c r="B398" s="17" t="s">
        <v>1624</v>
      </c>
      <c r="C398" s="17">
        <v>30</v>
      </c>
      <c r="D398" s="17"/>
    </row>
    <row r="399" spans="1:4" x14ac:dyDescent="0.25">
      <c r="A399" s="17">
        <v>30398</v>
      </c>
      <c r="B399" s="17" t="s">
        <v>504</v>
      </c>
      <c r="C399" s="17">
        <v>30</v>
      </c>
      <c r="D399" s="17"/>
    </row>
    <row r="400" spans="1:4" x14ac:dyDescent="0.25">
      <c r="A400" s="17">
        <v>30398</v>
      </c>
      <c r="B400" s="17" t="s">
        <v>1625</v>
      </c>
      <c r="C400" s="17">
        <v>30</v>
      </c>
      <c r="D400" s="17"/>
    </row>
    <row r="401" spans="1:4" x14ac:dyDescent="0.25">
      <c r="A401" s="17">
        <v>30398</v>
      </c>
      <c r="B401" s="17" t="s">
        <v>1626</v>
      </c>
      <c r="C401" s="17">
        <v>30</v>
      </c>
      <c r="D401" s="17"/>
    </row>
    <row r="402" spans="1:4" x14ac:dyDescent="0.25">
      <c r="A402" s="17">
        <v>30398</v>
      </c>
      <c r="B402" s="17" t="s">
        <v>1627</v>
      </c>
      <c r="C402" s="17">
        <v>30</v>
      </c>
      <c r="D402" s="17"/>
    </row>
    <row r="403" spans="1:4" x14ac:dyDescent="0.25">
      <c r="A403" s="17">
        <v>30398</v>
      </c>
      <c r="B403" s="17" t="s">
        <v>1628</v>
      </c>
      <c r="C403" s="17">
        <v>30</v>
      </c>
      <c r="D403" s="17"/>
    </row>
    <row r="404" spans="1:4" x14ac:dyDescent="0.25">
      <c r="A404" s="17">
        <v>30399</v>
      </c>
      <c r="B404" s="17" t="s">
        <v>1629</v>
      </c>
      <c r="C404" s="17">
        <v>30</v>
      </c>
      <c r="D404" s="17"/>
    </row>
    <row r="405" spans="1:4" x14ac:dyDescent="0.25">
      <c r="A405" s="17">
        <v>30399</v>
      </c>
      <c r="B405" s="17" t="s">
        <v>1630</v>
      </c>
      <c r="C405" s="17">
        <v>30</v>
      </c>
      <c r="D405" s="17"/>
    </row>
    <row r="406" spans="1:4" x14ac:dyDescent="0.25">
      <c r="A406" s="17">
        <v>30399</v>
      </c>
      <c r="B406" s="17" t="s">
        <v>1631</v>
      </c>
      <c r="C406" s="17">
        <v>30</v>
      </c>
      <c r="D406" s="17"/>
    </row>
    <row r="407" spans="1:4" x14ac:dyDescent="0.25">
      <c r="A407" s="17">
        <v>30399</v>
      </c>
      <c r="B407" s="17" t="s">
        <v>1632</v>
      </c>
      <c r="C407" s="17">
        <v>30</v>
      </c>
      <c r="D407" s="17"/>
    </row>
    <row r="408" spans="1:4" x14ac:dyDescent="0.25">
      <c r="A408" s="17">
        <v>30399</v>
      </c>
      <c r="B408" s="17" t="s">
        <v>1633</v>
      </c>
      <c r="C408" s="17">
        <v>30</v>
      </c>
      <c r="D408" s="17"/>
    </row>
    <row r="409" spans="1:4" x14ac:dyDescent="0.25">
      <c r="A409" s="17">
        <v>30399</v>
      </c>
      <c r="B409" s="17" t="s">
        <v>489</v>
      </c>
      <c r="C409" s="17">
        <v>30</v>
      </c>
      <c r="D409" s="17"/>
    </row>
    <row r="410" spans="1:4" x14ac:dyDescent="0.25">
      <c r="A410" s="17">
        <v>30400</v>
      </c>
      <c r="B410" s="17" t="s">
        <v>448</v>
      </c>
      <c r="C410" s="17">
        <v>30</v>
      </c>
      <c r="D410" s="17"/>
    </row>
    <row r="411" spans="1:4" x14ac:dyDescent="0.25">
      <c r="A411" s="17">
        <v>30410</v>
      </c>
      <c r="B411" s="17" t="s">
        <v>1634</v>
      </c>
      <c r="C411" s="17">
        <v>30</v>
      </c>
      <c r="D411" s="17"/>
    </row>
    <row r="412" spans="1:4" x14ac:dyDescent="0.25">
      <c r="A412" s="17">
        <v>30410</v>
      </c>
      <c r="B412" s="17" t="s">
        <v>458</v>
      </c>
      <c r="C412" s="17">
        <v>30</v>
      </c>
      <c r="D412" s="17"/>
    </row>
    <row r="413" spans="1:4" x14ac:dyDescent="0.25">
      <c r="A413" s="17">
        <v>30410</v>
      </c>
      <c r="B413" s="17" t="s">
        <v>955</v>
      </c>
      <c r="C413" s="17">
        <v>30</v>
      </c>
      <c r="D413" s="17"/>
    </row>
    <row r="414" spans="1:4" x14ac:dyDescent="0.25">
      <c r="A414" s="17">
        <v>30410</v>
      </c>
      <c r="B414" s="17" t="s">
        <v>464</v>
      </c>
      <c r="C414" s="17">
        <v>30</v>
      </c>
      <c r="D414" s="17"/>
    </row>
    <row r="415" spans="1:4" x14ac:dyDescent="0.25">
      <c r="A415" s="17">
        <v>30410</v>
      </c>
      <c r="B415" s="17" t="s">
        <v>450</v>
      </c>
      <c r="C415" s="17">
        <v>30</v>
      </c>
      <c r="D415" s="17"/>
    </row>
    <row r="416" spans="1:4" x14ac:dyDescent="0.25">
      <c r="A416" s="17">
        <v>30410</v>
      </c>
      <c r="B416" s="17" t="s">
        <v>1635</v>
      </c>
      <c r="C416" s="17">
        <v>30</v>
      </c>
      <c r="D416" s="17"/>
    </row>
    <row r="417" spans="1:4" x14ac:dyDescent="0.25">
      <c r="A417" s="17">
        <v>30410</v>
      </c>
      <c r="B417" s="17" t="s">
        <v>1636</v>
      </c>
      <c r="C417" s="17">
        <v>30</v>
      </c>
      <c r="D417" s="17"/>
    </row>
    <row r="418" spans="1:4" x14ac:dyDescent="0.25">
      <c r="A418" s="17">
        <v>30410</v>
      </c>
      <c r="B418" s="17" t="s">
        <v>452</v>
      </c>
      <c r="C418" s="17">
        <v>30</v>
      </c>
      <c r="D418" s="17"/>
    </row>
    <row r="419" spans="1:4" x14ac:dyDescent="0.25">
      <c r="A419" s="17">
        <v>30410</v>
      </c>
      <c r="B419" s="17" t="s">
        <v>453</v>
      </c>
      <c r="C419" s="17">
        <v>30</v>
      </c>
      <c r="D419" s="17"/>
    </row>
    <row r="420" spans="1:4" x14ac:dyDescent="0.25">
      <c r="A420" s="17">
        <v>30410</v>
      </c>
      <c r="B420" s="17" t="s">
        <v>1637</v>
      </c>
      <c r="C420" s="17">
        <v>30</v>
      </c>
      <c r="D420" s="17"/>
    </row>
    <row r="421" spans="1:4" x14ac:dyDescent="0.25">
      <c r="A421" s="17">
        <v>30410</v>
      </c>
      <c r="B421" s="17" t="s">
        <v>455</v>
      </c>
      <c r="C421" s="17">
        <v>30</v>
      </c>
      <c r="D421" s="17"/>
    </row>
    <row r="422" spans="1:4" x14ac:dyDescent="0.25">
      <c r="A422" s="17">
        <v>30411</v>
      </c>
      <c r="B422" s="17" t="s">
        <v>1638</v>
      </c>
      <c r="C422" s="17">
        <v>30</v>
      </c>
      <c r="D422" s="17"/>
    </row>
    <row r="423" spans="1:4" x14ac:dyDescent="0.25">
      <c r="A423" s="17">
        <v>30411</v>
      </c>
      <c r="B423" s="17" t="s">
        <v>1639</v>
      </c>
      <c r="C423" s="17">
        <v>30</v>
      </c>
      <c r="D423" s="17"/>
    </row>
    <row r="424" spans="1:4" x14ac:dyDescent="0.25">
      <c r="A424" s="17">
        <v>30412</v>
      </c>
      <c r="B424" s="17" t="s">
        <v>457</v>
      </c>
      <c r="C424" s="17">
        <v>30</v>
      </c>
      <c r="D424" s="17"/>
    </row>
    <row r="425" spans="1:4" x14ac:dyDescent="0.25">
      <c r="A425" s="17">
        <v>30412</v>
      </c>
      <c r="B425" s="17" t="s">
        <v>1640</v>
      </c>
      <c r="C425" s="17">
        <v>30</v>
      </c>
      <c r="D425" s="17"/>
    </row>
    <row r="426" spans="1:4" x14ac:dyDescent="0.25">
      <c r="A426" s="17">
        <v>30412</v>
      </c>
      <c r="B426" s="17" t="s">
        <v>1641</v>
      </c>
      <c r="C426" s="17">
        <v>30</v>
      </c>
      <c r="D426" s="17"/>
    </row>
    <row r="427" spans="1:4" x14ac:dyDescent="0.25">
      <c r="A427" s="17">
        <v>30412</v>
      </c>
      <c r="B427" s="17" t="s">
        <v>1642</v>
      </c>
      <c r="C427" s="17">
        <v>30</v>
      </c>
      <c r="D427" s="17"/>
    </row>
    <row r="428" spans="1:4" x14ac:dyDescent="0.25">
      <c r="A428" s="17">
        <v>30413</v>
      </c>
      <c r="B428" s="17" t="s">
        <v>1643</v>
      </c>
      <c r="C428" s="17">
        <v>30</v>
      </c>
      <c r="D428" s="17"/>
    </row>
    <row r="429" spans="1:4" x14ac:dyDescent="0.25">
      <c r="A429" s="17">
        <v>30413</v>
      </c>
      <c r="B429" s="17" t="s">
        <v>980</v>
      </c>
      <c r="C429" s="17">
        <v>30</v>
      </c>
      <c r="D429" s="17"/>
    </row>
    <row r="430" spans="1:4" x14ac:dyDescent="0.25">
      <c r="A430" s="17">
        <v>30413</v>
      </c>
      <c r="B430" s="17" t="s">
        <v>1644</v>
      </c>
      <c r="C430" s="17">
        <v>30</v>
      </c>
      <c r="D430" s="17"/>
    </row>
    <row r="431" spans="1:4" x14ac:dyDescent="0.25">
      <c r="A431" s="17">
        <v>30413</v>
      </c>
      <c r="B431" s="17" t="s">
        <v>1645</v>
      </c>
      <c r="C431" s="17">
        <v>30</v>
      </c>
      <c r="D431" s="17"/>
    </row>
    <row r="432" spans="1:4" x14ac:dyDescent="0.25">
      <c r="A432" s="17">
        <v>30413</v>
      </c>
      <c r="B432" s="17" t="s">
        <v>1646</v>
      </c>
      <c r="C432" s="17">
        <v>30</v>
      </c>
      <c r="D432" s="17"/>
    </row>
    <row r="433" spans="1:4" x14ac:dyDescent="0.25">
      <c r="A433" s="17">
        <v>30414</v>
      </c>
      <c r="B433" s="17" t="s">
        <v>920</v>
      </c>
      <c r="C433" s="17">
        <v>30</v>
      </c>
      <c r="D433" s="17"/>
    </row>
    <row r="434" spans="1:4" x14ac:dyDescent="0.25">
      <c r="A434" s="17">
        <v>30414</v>
      </c>
      <c r="B434" s="17" t="s">
        <v>1647</v>
      </c>
      <c r="C434" s="17">
        <v>30</v>
      </c>
      <c r="D434" s="17"/>
    </row>
    <row r="435" spans="1:4" x14ac:dyDescent="0.25">
      <c r="A435" s="17">
        <v>30414</v>
      </c>
      <c r="B435" s="17" t="s">
        <v>1648</v>
      </c>
      <c r="C435" s="17">
        <v>30</v>
      </c>
      <c r="D435" s="17"/>
    </row>
    <row r="436" spans="1:4" x14ac:dyDescent="0.25">
      <c r="A436" s="17">
        <v>30420</v>
      </c>
      <c r="B436" s="17" t="s">
        <v>431</v>
      </c>
      <c r="C436" s="17">
        <v>30</v>
      </c>
      <c r="D436" s="17"/>
    </row>
    <row r="437" spans="1:4" x14ac:dyDescent="0.25">
      <c r="A437" s="17">
        <v>30420</v>
      </c>
      <c r="B437" s="17" t="s">
        <v>1649</v>
      </c>
      <c r="C437" s="17">
        <v>30</v>
      </c>
      <c r="D437" s="17"/>
    </row>
    <row r="438" spans="1:4" x14ac:dyDescent="0.25">
      <c r="A438" s="17">
        <v>30420</v>
      </c>
      <c r="B438" s="17" t="s">
        <v>126</v>
      </c>
      <c r="C438" s="17">
        <v>30</v>
      </c>
      <c r="D438" s="17"/>
    </row>
    <row r="439" spans="1:4" x14ac:dyDescent="0.25">
      <c r="A439" s="17">
        <v>30420</v>
      </c>
      <c r="B439" s="17" t="s">
        <v>1650</v>
      </c>
      <c r="C439" s="17">
        <v>30</v>
      </c>
      <c r="D439" s="17"/>
    </row>
    <row r="440" spans="1:4" x14ac:dyDescent="0.25">
      <c r="A440" s="17">
        <v>30420</v>
      </c>
      <c r="B440" s="17" t="s">
        <v>1651</v>
      </c>
      <c r="C440" s="17">
        <v>30</v>
      </c>
      <c r="D440" s="17"/>
    </row>
    <row r="441" spans="1:4" x14ac:dyDescent="0.25">
      <c r="A441" s="17">
        <v>30420</v>
      </c>
      <c r="B441" s="17" t="s">
        <v>1652</v>
      </c>
      <c r="C441" s="17">
        <v>30</v>
      </c>
      <c r="D441" s="17"/>
    </row>
    <row r="442" spans="1:4" x14ac:dyDescent="0.25">
      <c r="A442" s="17">
        <v>30420</v>
      </c>
      <c r="B442" s="17" t="s">
        <v>1653</v>
      </c>
      <c r="C442" s="17">
        <v>30</v>
      </c>
      <c r="D442" s="17"/>
    </row>
    <row r="443" spans="1:4" x14ac:dyDescent="0.25">
      <c r="A443" s="17">
        <v>30420</v>
      </c>
      <c r="B443" s="17" t="s">
        <v>625</v>
      </c>
      <c r="C443" s="17">
        <v>30</v>
      </c>
      <c r="D443" s="17"/>
    </row>
    <row r="444" spans="1:4" x14ac:dyDescent="0.25">
      <c r="A444" s="17">
        <v>30430</v>
      </c>
      <c r="B444" s="17" t="s">
        <v>142</v>
      </c>
      <c r="C444" s="17">
        <v>30</v>
      </c>
      <c r="D444" s="17"/>
    </row>
    <row r="445" spans="1:4" x14ac:dyDescent="0.25">
      <c r="A445" s="17">
        <v>30438</v>
      </c>
      <c r="B445" s="17" t="s">
        <v>616</v>
      </c>
      <c r="C445" s="17">
        <v>30</v>
      </c>
      <c r="D445" s="17"/>
    </row>
    <row r="446" spans="1:4" x14ac:dyDescent="0.25">
      <c r="A446" s="17">
        <v>30439</v>
      </c>
      <c r="B446" s="17" t="s">
        <v>613</v>
      </c>
      <c r="C446" s="17">
        <v>30</v>
      </c>
      <c r="D446" s="17"/>
    </row>
    <row r="447" spans="1:4" x14ac:dyDescent="0.25">
      <c r="A447" s="17">
        <v>30439</v>
      </c>
      <c r="B447" s="17" t="s">
        <v>614</v>
      </c>
      <c r="C447" s="17">
        <v>30</v>
      </c>
      <c r="D447" s="17"/>
    </row>
    <row r="448" spans="1:4" x14ac:dyDescent="0.25">
      <c r="A448" s="17">
        <v>30439</v>
      </c>
      <c r="B448" s="17" t="s">
        <v>615</v>
      </c>
      <c r="C448" s="17">
        <v>30</v>
      </c>
      <c r="D448" s="17"/>
    </row>
    <row r="449" spans="1:4" x14ac:dyDescent="0.25">
      <c r="A449" s="17">
        <v>30439</v>
      </c>
      <c r="B449" s="17" t="s">
        <v>617</v>
      </c>
      <c r="C449" s="17">
        <v>30</v>
      </c>
      <c r="D449" s="17"/>
    </row>
    <row r="450" spans="1:4" x14ac:dyDescent="0.25">
      <c r="A450" s="17">
        <v>30439</v>
      </c>
      <c r="B450" s="17" t="s">
        <v>1654</v>
      </c>
      <c r="C450" s="17">
        <v>30</v>
      </c>
      <c r="D450" s="17"/>
    </row>
    <row r="451" spans="1:4" x14ac:dyDescent="0.25">
      <c r="A451" s="17">
        <v>30439</v>
      </c>
      <c r="B451" s="17" t="s">
        <v>1655</v>
      </c>
      <c r="C451" s="17">
        <v>30</v>
      </c>
      <c r="D451" s="17"/>
    </row>
    <row r="452" spans="1:4" x14ac:dyDescent="0.25">
      <c r="A452" s="17">
        <v>30439</v>
      </c>
      <c r="B452" s="17" t="s">
        <v>1656</v>
      </c>
      <c r="C452" s="17">
        <v>30</v>
      </c>
      <c r="D452" s="17"/>
    </row>
    <row r="453" spans="1:4" x14ac:dyDescent="0.25">
      <c r="A453" s="17">
        <v>30439</v>
      </c>
      <c r="B453" s="17" t="s">
        <v>1657</v>
      </c>
      <c r="C453" s="17">
        <v>30</v>
      </c>
      <c r="D453" s="17"/>
    </row>
    <row r="454" spans="1:4" x14ac:dyDescent="0.25">
      <c r="A454" s="17">
        <v>30439</v>
      </c>
      <c r="B454" s="17" t="s">
        <v>1658</v>
      </c>
      <c r="C454" s="17">
        <v>30</v>
      </c>
      <c r="D454" s="17"/>
    </row>
    <row r="455" spans="1:4" x14ac:dyDescent="0.25">
      <c r="A455" s="17">
        <v>30439</v>
      </c>
      <c r="B455" s="17" t="s">
        <v>1659</v>
      </c>
      <c r="C455" s="17">
        <v>30</v>
      </c>
      <c r="D455" s="17"/>
    </row>
    <row r="456" spans="1:4" x14ac:dyDescent="0.25">
      <c r="A456" s="17">
        <v>30439</v>
      </c>
      <c r="B456" s="17" t="s">
        <v>1660</v>
      </c>
      <c r="C456" s="17">
        <v>30</v>
      </c>
      <c r="D456" s="17"/>
    </row>
    <row r="457" spans="1:4" x14ac:dyDescent="0.25">
      <c r="A457" s="17">
        <v>30440</v>
      </c>
      <c r="B457" s="17" t="s">
        <v>185</v>
      </c>
      <c r="C457" s="17">
        <v>30</v>
      </c>
      <c r="D457" s="17"/>
    </row>
    <row r="458" spans="1:4" x14ac:dyDescent="0.25">
      <c r="A458" s="17">
        <v>30441</v>
      </c>
      <c r="B458" s="17" t="s">
        <v>970</v>
      </c>
      <c r="C458" s="17">
        <v>30</v>
      </c>
      <c r="D458" s="17"/>
    </row>
    <row r="459" spans="1:4" x14ac:dyDescent="0.25">
      <c r="A459" s="17">
        <v>30441</v>
      </c>
      <c r="B459" s="17" t="s">
        <v>1661</v>
      </c>
      <c r="C459" s="17">
        <v>30</v>
      </c>
      <c r="D459" s="17"/>
    </row>
    <row r="460" spans="1:4" x14ac:dyDescent="0.25">
      <c r="A460" s="17">
        <v>30441</v>
      </c>
      <c r="B460" s="17" t="s">
        <v>1662</v>
      </c>
      <c r="C460" s="17">
        <v>30</v>
      </c>
      <c r="D460" s="17"/>
    </row>
    <row r="461" spans="1:4" x14ac:dyDescent="0.25">
      <c r="A461" s="17">
        <v>30441</v>
      </c>
      <c r="B461" s="17" t="s">
        <v>1663</v>
      </c>
      <c r="C461" s="17">
        <v>30</v>
      </c>
      <c r="D461" s="17"/>
    </row>
    <row r="462" spans="1:4" x14ac:dyDescent="0.25">
      <c r="A462" s="17">
        <v>30441</v>
      </c>
      <c r="B462" s="17" t="s">
        <v>1664</v>
      </c>
      <c r="C462" s="17">
        <v>30</v>
      </c>
      <c r="D462" s="17"/>
    </row>
    <row r="463" spans="1:4" x14ac:dyDescent="0.25">
      <c r="A463" s="17">
        <v>30441</v>
      </c>
      <c r="B463" s="17" t="s">
        <v>1665</v>
      </c>
      <c r="C463" s="17">
        <v>30</v>
      </c>
      <c r="D463" s="17"/>
    </row>
    <row r="464" spans="1:4" x14ac:dyDescent="0.25">
      <c r="A464" s="17">
        <v>30441</v>
      </c>
      <c r="B464" s="17" t="s">
        <v>1666</v>
      </c>
      <c r="C464" s="17">
        <v>30</v>
      </c>
      <c r="D464" s="17"/>
    </row>
    <row r="465" spans="1:4" x14ac:dyDescent="0.25">
      <c r="A465" s="17">
        <v>30442</v>
      </c>
      <c r="B465" s="17" t="s">
        <v>907</v>
      </c>
      <c r="C465" s="17">
        <v>30</v>
      </c>
      <c r="D465" s="17"/>
    </row>
    <row r="466" spans="1:4" x14ac:dyDescent="0.25">
      <c r="A466" s="17">
        <v>30442</v>
      </c>
      <c r="B466" s="17" t="s">
        <v>909</v>
      </c>
      <c r="C466" s="17">
        <v>30</v>
      </c>
      <c r="D466" s="17"/>
    </row>
    <row r="467" spans="1:4" x14ac:dyDescent="0.25">
      <c r="A467" s="17">
        <v>30442</v>
      </c>
      <c r="B467" s="17" t="s">
        <v>910</v>
      </c>
      <c r="C467" s="17">
        <v>30</v>
      </c>
      <c r="D467" s="17"/>
    </row>
    <row r="468" spans="1:4" x14ac:dyDescent="0.25">
      <c r="A468" s="17">
        <v>30442</v>
      </c>
      <c r="B468" s="17" t="s">
        <v>911</v>
      </c>
      <c r="C468" s="17">
        <v>30</v>
      </c>
      <c r="D468" s="17"/>
    </row>
    <row r="469" spans="1:4" x14ac:dyDescent="0.25">
      <c r="A469" s="17">
        <v>30442</v>
      </c>
      <c r="B469" s="17" t="s">
        <v>914</v>
      </c>
      <c r="C469" s="17">
        <v>30</v>
      </c>
      <c r="D469" s="17"/>
    </row>
    <row r="470" spans="1:4" x14ac:dyDescent="0.25">
      <c r="A470" s="17">
        <v>30442</v>
      </c>
      <c r="B470" s="17" t="s">
        <v>1667</v>
      </c>
      <c r="C470" s="17">
        <v>30</v>
      </c>
      <c r="D470" s="17"/>
    </row>
    <row r="471" spans="1:4" x14ac:dyDescent="0.25">
      <c r="A471" s="17">
        <v>30442</v>
      </c>
      <c r="B471" s="17" t="s">
        <v>916</v>
      </c>
      <c r="C471" s="17">
        <v>30</v>
      </c>
      <c r="D471" s="17"/>
    </row>
    <row r="472" spans="1:4" x14ac:dyDescent="0.25">
      <c r="A472" s="17">
        <v>30442</v>
      </c>
      <c r="B472" s="17" t="s">
        <v>919</v>
      </c>
      <c r="C472" s="17">
        <v>30</v>
      </c>
      <c r="D472" s="17"/>
    </row>
    <row r="473" spans="1:4" x14ac:dyDescent="0.25">
      <c r="A473" s="17">
        <v>30442</v>
      </c>
      <c r="B473" s="17" t="s">
        <v>1668</v>
      </c>
      <c r="C473" s="17">
        <v>30</v>
      </c>
      <c r="D473" s="17"/>
    </row>
    <row r="474" spans="1:4" x14ac:dyDescent="0.25">
      <c r="A474" s="17">
        <v>30442</v>
      </c>
      <c r="B474" s="17" t="s">
        <v>1669</v>
      </c>
      <c r="C474" s="17">
        <v>30</v>
      </c>
      <c r="D474" s="17"/>
    </row>
    <row r="475" spans="1:4" x14ac:dyDescent="0.25">
      <c r="A475" s="17">
        <v>30500</v>
      </c>
      <c r="B475" s="17" t="s">
        <v>1670</v>
      </c>
      <c r="C475" s="17">
        <v>30</v>
      </c>
      <c r="D475" s="17"/>
    </row>
    <row r="476" spans="1:4" x14ac:dyDescent="0.25">
      <c r="A476" s="17">
        <v>30500</v>
      </c>
      <c r="B476" s="17" t="s">
        <v>882</v>
      </c>
      <c r="C476" s="17">
        <v>30</v>
      </c>
      <c r="D476" s="17"/>
    </row>
    <row r="477" spans="1:4" x14ac:dyDescent="0.25">
      <c r="A477" s="17">
        <v>30508</v>
      </c>
      <c r="B477" s="17" t="s">
        <v>1671</v>
      </c>
      <c r="C477" s="17">
        <v>30</v>
      </c>
      <c r="D477" s="17"/>
    </row>
    <row r="478" spans="1:4" x14ac:dyDescent="0.25">
      <c r="A478" s="17">
        <v>30509</v>
      </c>
      <c r="B478" s="17" t="s">
        <v>1672</v>
      </c>
      <c r="C478" s="17">
        <v>30</v>
      </c>
      <c r="D478" s="17"/>
    </row>
    <row r="479" spans="1:4" x14ac:dyDescent="0.25">
      <c r="A479" s="17">
        <v>30509</v>
      </c>
      <c r="B479" s="17" t="s">
        <v>1673</v>
      </c>
      <c r="C479" s="17">
        <v>30</v>
      </c>
      <c r="D479" s="17"/>
    </row>
    <row r="480" spans="1:4" x14ac:dyDescent="0.25">
      <c r="A480" s="17">
        <v>30509</v>
      </c>
      <c r="B480" s="17" t="s">
        <v>1674</v>
      </c>
      <c r="C480" s="17">
        <v>30</v>
      </c>
      <c r="D480" s="17"/>
    </row>
    <row r="481" spans="1:4" x14ac:dyDescent="0.25">
      <c r="A481" s="17">
        <v>30509</v>
      </c>
      <c r="B481" s="17" t="s">
        <v>1211</v>
      </c>
      <c r="C481" s="17">
        <v>30</v>
      </c>
      <c r="D481" s="17"/>
    </row>
    <row r="482" spans="1:4" x14ac:dyDescent="0.25">
      <c r="A482" s="17">
        <v>30509</v>
      </c>
      <c r="B482" s="17" t="s">
        <v>1675</v>
      </c>
      <c r="C482" s="17">
        <v>30</v>
      </c>
      <c r="D482" s="17"/>
    </row>
    <row r="483" spans="1:4" x14ac:dyDescent="0.25">
      <c r="A483" s="17">
        <v>30509</v>
      </c>
      <c r="B483" s="17" t="s">
        <v>1676</v>
      </c>
      <c r="C483" s="17">
        <v>30</v>
      </c>
      <c r="D483" s="17"/>
    </row>
    <row r="484" spans="1:4" x14ac:dyDescent="0.25">
      <c r="A484" s="17">
        <v>30509</v>
      </c>
      <c r="B484" s="17" t="s">
        <v>1677</v>
      </c>
      <c r="C484" s="17">
        <v>30</v>
      </c>
      <c r="D484" s="17"/>
    </row>
    <row r="485" spans="1:4" x14ac:dyDescent="0.25">
      <c r="A485" s="17">
        <v>30509</v>
      </c>
      <c r="B485" s="17" t="s">
        <v>1678</v>
      </c>
      <c r="C485" s="17">
        <v>30</v>
      </c>
      <c r="D485" s="17"/>
    </row>
    <row r="486" spans="1:4" x14ac:dyDescent="0.25">
      <c r="A486" s="17">
        <v>30510</v>
      </c>
      <c r="B486" s="17" t="s">
        <v>243</v>
      </c>
      <c r="C486" s="17">
        <v>30</v>
      </c>
      <c r="D486" s="17"/>
    </row>
    <row r="487" spans="1:4" x14ac:dyDescent="0.25">
      <c r="A487" s="17">
        <v>30520</v>
      </c>
      <c r="B487" s="17" t="s">
        <v>162</v>
      </c>
      <c r="C487" s="17">
        <v>30</v>
      </c>
      <c r="D487" s="17"/>
    </row>
    <row r="488" spans="1:4" x14ac:dyDescent="0.25">
      <c r="A488" s="17">
        <v>30528</v>
      </c>
      <c r="B488" s="17" t="s">
        <v>1679</v>
      </c>
      <c r="C488" s="17">
        <v>30</v>
      </c>
      <c r="D488" s="17"/>
    </row>
    <row r="489" spans="1:4" x14ac:dyDescent="0.25">
      <c r="A489" s="17">
        <v>30528</v>
      </c>
      <c r="B489" s="17" t="s">
        <v>1680</v>
      </c>
      <c r="C489" s="17">
        <v>30</v>
      </c>
      <c r="D489" s="17"/>
    </row>
    <row r="490" spans="1:4" x14ac:dyDescent="0.25">
      <c r="A490" s="17">
        <v>30528</v>
      </c>
      <c r="B490" s="17" t="s">
        <v>680</v>
      </c>
      <c r="C490" s="17">
        <v>30</v>
      </c>
      <c r="D490" s="17"/>
    </row>
    <row r="491" spans="1:4" x14ac:dyDescent="0.25">
      <c r="A491" s="17">
        <v>30529</v>
      </c>
      <c r="B491" s="17" t="s">
        <v>1681</v>
      </c>
      <c r="C491" s="17">
        <v>30</v>
      </c>
      <c r="D491" s="17"/>
    </row>
    <row r="492" spans="1:4" x14ac:dyDescent="0.25">
      <c r="A492" s="17">
        <v>30529</v>
      </c>
      <c r="B492" s="17" t="s">
        <v>1682</v>
      </c>
      <c r="C492" s="17">
        <v>30</v>
      </c>
      <c r="D492" s="17"/>
    </row>
    <row r="493" spans="1:4" x14ac:dyDescent="0.25">
      <c r="A493" s="17">
        <v>30529</v>
      </c>
      <c r="B493" s="17" t="s">
        <v>686</v>
      </c>
      <c r="C493" s="17">
        <v>30</v>
      </c>
      <c r="D493" s="17"/>
    </row>
    <row r="494" spans="1:4" x14ac:dyDescent="0.25">
      <c r="A494" s="17">
        <v>30529</v>
      </c>
      <c r="B494" s="17" t="s">
        <v>1683</v>
      </c>
      <c r="C494" s="17">
        <v>30</v>
      </c>
      <c r="D494" s="17"/>
    </row>
    <row r="495" spans="1:4" x14ac:dyDescent="0.25">
      <c r="A495" s="17">
        <v>30530</v>
      </c>
      <c r="B495" s="17" t="s">
        <v>1684</v>
      </c>
      <c r="C495" s="17">
        <v>30</v>
      </c>
      <c r="D495" s="17"/>
    </row>
    <row r="496" spans="1:4" x14ac:dyDescent="0.25">
      <c r="A496" s="17">
        <v>30530</v>
      </c>
      <c r="B496" s="17" t="s">
        <v>1685</v>
      </c>
      <c r="C496" s="17">
        <v>30</v>
      </c>
      <c r="D496" s="17"/>
    </row>
    <row r="497" spans="1:4" x14ac:dyDescent="0.25">
      <c r="A497" s="17">
        <v>30530</v>
      </c>
      <c r="B497" s="17" t="s">
        <v>1686</v>
      </c>
      <c r="C497" s="17">
        <v>30</v>
      </c>
      <c r="D497" s="17"/>
    </row>
    <row r="498" spans="1:4" x14ac:dyDescent="0.25">
      <c r="A498" s="17">
        <v>30530</v>
      </c>
      <c r="B498" s="17" t="s">
        <v>1687</v>
      </c>
      <c r="C498" s="17">
        <v>30</v>
      </c>
      <c r="D498" s="17"/>
    </row>
    <row r="499" spans="1:4" x14ac:dyDescent="0.25">
      <c r="A499" s="17">
        <v>30530</v>
      </c>
      <c r="B499" s="17" t="s">
        <v>150</v>
      </c>
      <c r="C499" s="17">
        <v>30</v>
      </c>
      <c r="D499" s="17"/>
    </row>
    <row r="500" spans="1:4" x14ac:dyDescent="0.25">
      <c r="A500" s="17">
        <v>30530</v>
      </c>
      <c r="B500" s="17" t="s">
        <v>1688</v>
      </c>
      <c r="C500" s="17">
        <v>30</v>
      </c>
      <c r="D500" s="17"/>
    </row>
    <row r="501" spans="1:4" x14ac:dyDescent="0.25">
      <c r="A501" s="17">
        <v>30530</v>
      </c>
      <c r="B501" s="17" t="s">
        <v>1689</v>
      </c>
      <c r="C501" s="17">
        <v>30</v>
      </c>
      <c r="D501" s="17"/>
    </row>
    <row r="502" spans="1:4" x14ac:dyDescent="0.25">
      <c r="A502" s="17">
        <v>30530</v>
      </c>
      <c r="B502" s="17" t="s">
        <v>635</v>
      </c>
      <c r="C502" s="17">
        <v>30</v>
      </c>
      <c r="D502" s="17"/>
    </row>
    <row r="503" spans="1:4" x14ac:dyDescent="0.25">
      <c r="A503" s="17">
        <v>30535</v>
      </c>
      <c r="B503" s="17" t="s">
        <v>628</v>
      </c>
      <c r="C503" s="17">
        <v>30</v>
      </c>
      <c r="D503" s="17"/>
    </row>
    <row r="504" spans="1:4" x14ac:dyDescent="0.25">
      <c r="A504" s="17">
        <v>30536</v>
      </c>
      <c r="B504" s="17" t="s">
        <v>630</v>
      </c>
      <c r="C504" s="17">
        <v>30</v>
      </c>
      <c r="D504" s="17"/>
    </row>
    <row r="505" spans="1:4" x14ac:dyDescent="0.25">
      <c r="A505" s="17">
        <v>30540</v>
      </c>
      <c r="B505" s="17" t="s">
        <v>1690</v>
      </c>
      <c r="C505" s="17">
        <v>30</v>
      </c>
      <c r="D505" s="17"/>
    </row>
    <row r="506" spans="1:4" x14ac:dyDescent="0.25">
      <c r="A506" s="17">
        <v>30540</v>
      </c>
      <c r="B506" s="17" t="s">
        <v>403</v>
      </c>
      <c r="C506" s="17">
        <v>30</v>
      </c>
      <c r="D506" s="17"/>
    </row>
    <row r="507" spans="1:4" x14ac:dyDescent="0.25">
      <c r="A507" s="17">
        <v>30540</v>
      </c>
      <c r="B507" s="17" t="s">
        <v>1691</v>
      </c>
      <c r="C507" s="17">
        <v>30</v>
      </c>
      <c r="D507" s="17"/>
    </row>
    <row r="508" spans="1:4" x14ac:dyDescent="0.25">
      <c r="A508" s="17">
        <v>30540</v>
      </c>
      <c r="B508" s="17" t="s">
        <v>1692</v>
      </c>
      <c r="C508" s="17">
        <v>30</v>
      </c>
      <c r="D508" s="17"/>
    </row>
    <row r="509" spans="1:4" x14ac:dyDescent="0.25">
      <c r="A509" s="17">
        <v>30540</v>
      </c>
      <c r="B509" s="17" t="s">
        <v>408</v>
      </c>
      <c r="C509" s="17">
        <v>30</v>
      </c>
      <c r="D509" s="17"/>
    </row>
    <row r="510" spans="1:4" x14ac:dyDescent="0.25">
      <c r="A510" s="17">
        <v>30540</v>
      </c>
      <c r="B510" s="17" t="s">
        <v>118</v>
      </c>
      <c r="C510" s="17">
        <v>30</v>
      </c>
      <c r="D510" s="17"/>
    </row>
    <row r="511" spans="1:4" x14ac:dyDescent="0.25">
      <c r="A511" s="17">
        <v>30540</v>
      </c>
      <c r="B511" s="17" t="s">
        <v>1693</v>
      </c>
      <c r="C511" s="17">
        <v>30</v>
      </c>
      <c r="D511" s="17"/>
    </row>
    <row r="512" spans="1:4" x14ac:dyDescent="0.25">
      <c r="A512" s="17">
        <v>30540</v>
      </c>
      <c r="B512" s="17" t="s">
        <v>405</v>
      </c>
      <c r="C512" s="17">
        <v>30</v>
      </c>
      <c r="D512" s="17"/>
    </row>
    <row r="513" spans="1:4" x14ac:dyDescent="0.25">
      <c r="A513" s="17">
        <v>30550</v>
      </c>
      <c r="B513" s="17" t="s">
        <v>81</v>
      </c>
      <c r="C513" s="17">
        <v>30</v>
      </c>
      <c r="D513" s="17"/>
    </row>
    <row r="514" spans="1:4" x14ac:dyDescent="0.25">
      <c r="A514" s="17">
        <v>30550</v>
      </c>
      <c r="B514" s="17" t="s">
        <v>1694</v>
      </c>
      <c r="C514" s="17">
        <v>30</v>
      </c>
      <c r="D514" s="17"/>
    </row>
    <row r="515" spans="1:4" x14ac:dyDescent="0.25">
      <c r="A515" s="17">
        <v>30558</v>
      </c>
      <c r="B515" s="17" t="s">
        <v>1695</v>
      </c>
      <c r="C515" s="17">
        <v>30</v>
      </c>
      <c r="D515" s="17"/>
    </row>
    <row r="516" spans="1:4" x14ac:dyDescent="0.25">
      <c r="A516" s="17">
        <v>30558</v>
      </c>
      <c r="B516" s="17" t="s">
        <v>1696</v>
      </c>
      <c r="C516" s="17">
        <v>30</v>
      </c>
      <c r="D516" s="17"/>
    </row>
    <row r="517" spans="1:4" x14ac:dyDescent="0.25">
      <c r="A517" s="17">
        <v>30558</v>
      </c>
      <c r="B517" s="17" t="s">
        <v>194</v>
      </c>
      <c r="C517" s="17">
        <v>30</v>
      </c>
      <c r="D517" s="17"/>
    </row>
    <row r="518" spans="1:4" x14ac:dyDescent="0.25">
      <c r="A518" s="17">
        <v>30558</v>
      </c>
      <c r="B518" s="17" t="s">
        <v>1697</v>
      </c>
      <c r="C518" s="17">
        <v>30</v>
      </c>
      <c r="D518" s="17"/>
    </row>
    <row r="519" spans="1:4" x14ac:dyDescent="0.25">
      <c r="A519" s="17">
        <v>30558</v>
      </c>
      <c r="B519" s="17" t="s">
        <v>1698</v>
      </c>
      <c r="C519" s="17">
        <v>30</v>
      </c>
      <c r="D519" s="17"/>
    </row>
    <row r="520" spans="1:4" x14ac:dyDescent="0.25">
      <c r="A520" s="17">
        <v>30559</v>
      </c>
      <c r="B520" s="17" t="s">
        <v>1699</v>
      </c>
      <c r="C520" s="17">
        <v>30</v>
      </c>
      <c r="D520" s="17"/>
    </row>
    <row r="521" spans="1:4" x14ac:dyDescent="0.25">
      <c r="A521" s="17">
        <v>30559</v>
      </c>
      <c r="B521" s="17" t="s">
        <v>1700</v>
      </c>
      <c r="C521" s="17">
        <v>30</v>
      </c>
      <c r="D521" s="17"/>
    </row>
    <row r="522" spans="1:4" x14ac:dyDescent="0.25">
      <c r="A522" s="17">
        <v>30559</v>
      </c>
      <c r="B522" s="17" t="s">
        <v>1701</v>
      </c>
      <c r="C522" s="17">
        <v>30</v>
      </c>
      <c r="D522" s="17"/>
    </row>
    <row r="523" spans="1:4" x14ac:dyDescent="0.25">
      <c r="A523" s="17">
        <v>30559</v>
      </c>
      <c r="B523" s="17" t="s">
        <v>1702</v>
      </c>
      <c r="C523" s="17">
        <v>30</v>
      </c>
      <c r="D523" s="17"/>
    </row>
    <row r="524" spans="1:4" x14ac:dyDescent="0.25">
      <c r="A524" s="17">
        <v>30559</v>
      </c>
      <c r="B524" s="17" t="s">
        <v>1703</v>
      </c>
      <c r="C524" s="17">
        <v>30</v>
      </c>
      <c r="D524" s="17"/>
    </row>
    <row r="525" spans="1:4" x14ac:dyDescent="0.25">
      <c r="A525" s="17">
        <v>30559</v>
      </c>
      <c r="B525" s="17" t="s">
        <v>1704</v>
      </c>
      <c r="C525" s="17">
        <v>30</v>
      </c>
      <c r="D525" s="17"/>
    </row>
    <row r="526" spans="1:4" x14ac:dyDescent="0.25">
      <c r="A526" s="17">
        <v>30559</v>
      </c>
      <c r="B526" s="17" t="s">
        <v>1705</v>
      </c>
      <c r="C526" s="17">
        <v>30</v>
      </c>
      <c r="D526" s="17"/>
    </row>
    <row r="527" spans="1:4" x14ac:dyDescent="0.25">
      <c r="A527" s="17">
        <v>30559</v>
      </c>
      <c r="B527" s="17" t="s">
        <v>198</v>
      </c>
      <c r="C527" s="17">
        <v>30</v>
      </c>
      <c r="D527" s="17"/>
    </row>
    <row r="528" spans="1:4" x14ac:dyDescent="0.25">
      <c r="A528" s="17">
        <v>30559</v>
      </c>
      <c r="B528" s="17" t="s">
        <v>1706</v>
      </c>
      <c r="C528" s="17">
        <v>30</v>
      </c>
      <c r="D528" s="17"/>
    </row>
    <row r="529" spans="1:4" x14ac:dyDescent="0.25">
      <c r="A529" s="17">
        <v>30559</v>
      </c>
      <c r="B529" s="17" t="s">
        <v>1707</v>
      </c>
      <c r="C529" s="17">
        <v>30</v>
      </c>
      <c r="D529" s="17"/>
    </row>
    <row r="530" spans="1:4" x14ac:dyDescent="0.25">
      <c r="A530" s="17">
        <v>30559</v>
      </c>
      <c r="B530" s="17" t="s">
        <v>1708</v>
      </c>
      <c r="C530" s="17">
        <v>30</v>
      </c>
      <c r="D530" s="17"/>
    </row>
    <row r="531" spans="1:4" x14ac:dyDescent="0.25">
      <c r="A531" s="17">
        <v>30560</v>
      </c>
      <c r="B531" s="17" t="s">
        <v>100</v>
      </c>
      <c r="C531" s="17">
        <v>30</v>
      </c>
      <c r="D531" s="17"/>
    </row>
    <row r="532" spans="1:4" x14ac:dyDescent="0.25">
      <c r="A532" s="17">
        <v>30560</v>
      </c>
      <c r="B532" s="17" t="s">
        <v>1709</v>
      </c>
      <c r="C532" s="17">
        <v>30</v>
      </c>
      <c r="D532" s="17"/>
    </row>
    <row r="533" spans="1:4" x14ac:dyDescent="0.25">
      <c r="A533" s="17">
        <v>30561</v>
      </c>
      <c r="B533" s="17" t="s">
        <v>1710</v>
      </c>
      <c r="C533" s="17">
        <v>30</v>
      </c>
      <c r="D533" s="17"/>
    </row>
    <row r="534" spans="1:4" x14ac:dyDescent="0.25">
      <c r="A534" s="17">
        <v>30561</v>
      </c>
      <c r="B534" s="17" t="s">
        <v>1711</v>
      </c>
      <c r="C534" s="17">
        <v>30</v>
      </c>
      <c r="D534" s="17"/>
    </row>
    <row r="535" spans="1:4" x14ac:dyDescent="0.25">
      <c r="A535" s="17">
        <v>30562</v>
      </c>
      <c r="B535" s="17" t="s">
        <v>146</v>
      </c>
      <c r="C535" s="17">
        <v>30</v>
      </c>
      <c r="D535" s="17"/>
    </row>
    <row r="536" spans="1:4" x14ac:dyDescent="0.25">
      <c r="A536" s="17">
        <v>30563</v>
      </c>
      <c r="B536" s="17" t="s">
        <v>1712</v>
      </c>
      <c r="C536" s="17">
        <v>30</v>
      </c>
      <c r="D536" s="17"/>
    </row>
    <row r="537" spans="1:4" x14ac:dyDescent="0.25">
      <c r="A537" s="17">
        <v>30564</v>
      </c>
      <c r="B537" s="17" t="s">
        <v>174</v>
      </c>
      <c r="C537" s="17">
        <v>30</v>
      </c>
      <c r="D537" s="17"/>
    </row>
    <row r="538" spans="1:4" x14ac:dyDescent="0.25">
      <c r="A538" s="17">
        <v>30565</v>
      </c>
      <c r="B538" s="17" t="s">
        <v>1713</v>
      </c>
      <c r="C538" s="17">
        <v>30</v>
      </c>
      <c r="D538" s="17"/>
    </row>
    <row r="539" spans="1:4" x14ac:dyDescent="0.25">
      <c r="A539" s="17">
        <v>30565</v>
      </c>
      <c r="B539" s="17" t="s">
        <v>1714</v>
      </c>
      <c r="C539" s="17">
        <v>30</v>
      </c>
      <c r="D539" s="17"/>
    </row>
    <row r="540" spans="1:4" x14ac:dyDescent="0.25">
      <c r="A540" s="17">
        <v>30565</v>
      </c>
      <c r="B540" s="17" t="s">
        <v>1715</v>
      </c>
      <c r="C540" s="17">
        <v>30</v>
      </c>
      <c r="D540" s="17"/>
    </row>
    <row r="541" spans="1:4" x14ac:dyDescent="0.25">
      <c r="A541" s="17">
        <v>30566</v>
      </c>
      <c r="B541" s="17" t="s">
        <v>1716</v>
      </c>
      <c r="C541" s="17">
        <v>30</v>
      </c>
      <c r="D541" s="17"/>
    </row>
    <row r="542" spans="1:4" x14ac:dyDescent="0.25">
      <c r="A542" s="17">
        <v>30566</v>
      </c>
      <c r="B542" s="17" t="s">
        <v>1717</v>
      </c>
      <c r="C542" s="17">
        <v>30</v>
      </c>
      <c r="D542" s="17"/>
    </row>
    <row r="543" spans="1:4" x14ac:dyDescent="0.25">
      <c r="A543" s="17">
        <v>30566</v>
      </c>
      <c r="B543" s="17" t="s">
        <v>1212</v>
      </c>
      <c r="C543" s="17">
        <v>30</v>
      </c>
      <c r="D543" s="17"/>
    </row>
    <row r="544" spans="1:4" x14ac:dyDescent="0.25">
      <c r="A544" s="17">
        <v>30566</v>
      </c>
      <c r="B544" s="17" t="s">
        <v>1718</v>
      </c>
      <c r="C544" s="17">
        <v>30</v>
      </c>
      <c r="D544" s="17"/>
    </row>
    <row r="545" spans="1:4" x14ac:dyDescent="0.25">
      <c r="A545" s="17">
        <v>30566</v>
      </c>
      <c r="B545" s="17" t="s">
        <v>1719</v>
      </c>
      <c r="C545" s="17">
        <v>30</v>
      </c>
      <c r="D545" s="17"/>
    </row>
    <row r="546" spans="1:4" x14ac:dyDescent="0.25">
      <c r="A546" s="17">
        <v>30566</v>
      </c>
      <c r="B546" s="17" t="s">
        <v>1720</v>
      </c>
      <c r="C546" s="17">
        <v>30</v>
      </c>
      <c r="D546" s="17"/>
    </row>
    <row r="547" spans="1:4" x14ac:dyDescent="0.25">
      <c r="A547" s="17">
        <v>30566</v>
      </c>
      <c r="B547" s="17" t="s">
        <v>1721</v>
      </c>
      <c r="C547" s="17">
        <v>30</v>
      </c>
      <c r="D547" s="17"/>
    </row>
    <row r="548" spans="1:4" x14ac:dyDescent="0.25">
      <c r="A548" s="17">
        <v>30566</v>
      </c>
      <c r="B548" s="17" t="s">
        <v>1722</v>
      </c>
      <c r="C548" s="17">
        <v>30</v>
      </c>
      <c r="D548" s="17"/>
    </row>
    <row r="549" spans="1:4" x14ac:dyDescent="0.25">
      <c r="A549" s="17">
        <v>30570</v>
      </c>
      <c r="B549" s="17" t="s">
        <v>1280</v>
      </c>
      <c r="C549" s="17">
        <v>30</v>
      </c>
      <c r="D549" s="17" t="s">
        <v>1723</v>
      </c>
    </row>
    <row r="550" spans="1:4" x14ac:dyDescent="0.25">
      <c r="A550" s="17">
        <v>30579</v>
      </c>
      <c r="B550" s="17" t="s">
        <v>1123</v>
      </c>
      <c r="C550" s="17">
        <v>30</v>
      </c>
      <c r="D550" s="17"/>
    </row>
    <row r="551" spans="1:4" x14ac:dyDescent="0.25">
      <c r="A551" s="17">
        <v>30580</v>
      </c>
      <c r="B551" s="17" t="s">
        <v>1031</v>
      </c>
      <c r="C551" s="17">
        <v>30</v>
      </c>
      <c r="D551" s="17"/>
    </row>
    <row r="552" spans="1:4" x14ac:dyDescent="0.25">
      <c r="A552" s="17">
        <v>30588</v>
      </c>
      <c r="B552" s="17" t="s">
        <v>1724</v>
      </c>
      <c r="C552" s="17">
        <v>30</v>
      </c>
      <c r="D552" s="17"/>
    </row>
    <row r="553" spans="1:4" x14ac:dyDescent="0.25">
      <c r="A553" s="17">
        <v>30588</v>
      </c>
      <c r="B553" s="17" t="s">
        <v>1725</v>
      </c>
      <c r="C553" s="17">
        <v>30</v>
      </c>
      <c r="D553" s="17"/>
    </row>
    <row r="554" spans="1:4" x14ac:dyDescent="0.25">
      <c r="A554" s="17">
        <v>30588</v>
      </c>
      <c r="B554" s="17" t="s">
        <v>1131</v>
      </c>
      <c r="C554" s="17">
        <v>30</v>
      </c>
      <c r="D554" s="17"/>
    </row>
    <row r="555" spans="1:4" x14ac:dyDescent="0.25">
      <c r="A555" s="17">
        <v>30588</v>
      </c>
      <c r="B555" s="17" t="s">
        <v>1130</v>
      </c>
      <c r="C555" s="17">
        <v>30</v>
      </c>
      <c r="D555" s="17"/>
    </row>
    <row r="556" spans="1:4" x14ac:dyDescent="0.25">
      <c r="A556" s="17">
        <v>30589</v>
      </c>
      <c r="B556" s="17" t="s">
        <v>1726</v>
      </c>
      <c r="C556" s="17">
        <v>30</v>
      </c>
      <c r="D556" s="17"/>
    </row>
    <row r="557" spans="1:4" x14ac:dyDescent="0.25">
      <c r="A557" s="17">
        <v>30589</v>
      </c>
      <c r="B557" s="17" t="s">
        <v>1727</v>
      </c>
      <c r="C557" s="17">
        <v>30</v>
      </c>
      <c r="D557" s="17"/>
    </row>
    <row r="558" spans="1:4" x14ac:dyDescent="0.25">
      <c r="A558" s="17">
        <v>30590</v>
      </c>
      <c r="B558" s="17" t="s">
        <v>1728</v>
      </c>
      <c r="C558" s="17">
        <v>30</v>
      </c>
      <c r="D558" s="17"/>
    </row>
    <row r="559" spans="1:4" x14ac:dyDescent="0.25">
      <c r="A559" s="17">
        <v>30590</v>
      </c>
      <c r="B559" s="17" t="s">
        <v>1729</v>
      </c>
      <c r="C559" s="17">
        <v>30</v>
      </c>
      <c r="D559" s="17"/>
    </row>
    <row r="560" spans="1:4" x14ac:dyDescent="0.25">
      <c r="A560" s="17">
        <v>30590</v>
      </c>
      <c r="B560" s="17" t="s">
        <v>1730</v>
      </c>
      <c r="C560" s="17">
        <v>30</v>
      </c>
      <c r="D560" s="17"/>
    </row>
    <row r="561" spans="1:4" x14ac:dyDescent="0.25">
      <c r="A561" s="17">
        <v>30590</v>
      </c>
      <c r="B561" s="17" t="s">
        <v>1731</v>
      </c>
      <c r="C561" s="17">
        <v>30</v>
      </c>
      <c r="D561" s="17"/>
    </row>
    <row r="562" spans="1:4" x14ac:dyDescent="0.25">
      <c r="A562" s="17">
        <v>30590</v>
      </c>
      <c r="B562" s="17" t="s">
        <v>1732</v>
      </c>
      <c r="C562" s="17">
        <v>30</v>
      </c>
      <c r="D562" s="17"/>
    </row>
    <row r="563" spans="1:4" x14ac:dyDescent="0.25">
      <c r="A563" s="17">
        <v>30590</v>
      </c>
      <c r="B563" s="17" t="s">
        <v>1733</v>
      </c>
      <c r="C563" s="17">
        <v>30</v>
      </c>
      <c r="D563" s="17"/>
    </row>
    <row r="564" spans="1:4" x14ac:dyDescent="0.25">
      <c r="A564" s="17">
        <v>30590</v>
      </c>
      <c r="B564" s="17" t="s">
        <v>1060</v>
      </c>
      <c r="C564" s="17">
        <v>30</v>
      </c>
      <c r="D564" s="17"/>
    </row>
    <row r="565" spans="1:4" x14ac:dyDescent="0.25">
      <c r="A565" s="17">
        <v>30590</v>
      </c>
      <c r="B565" s="17" t="s">
        <v>1734</v>
      </c>
      <c r="C565" s="17">
        <v>30</v>
      </c>
      <c r="D565" s="17"/>
    </row>
    <row r="566" spans="1:4" x14ac:dyDescent="0.25">
      <c r="A566" s="17">
        <v>30590</v>
      </c>
      <c r="B566" s="17" t="s">
        <v>1735</v>
      </c>
      <c r="C566" s="17">
        <v>30</v>
      </c>
      <c r="D566" s="17"/>
    </row>
    <row r="567" spans="1:4" x14ac:dyDescent="0.25">
      <c r="A567" s="17">
        <v>30590</v>
      </c>
      <c r="B567" s="17" t="s">
        <v>1009</v>
      </c>
      <c r="C567" s="17">
        <v>30</v>
      </c>
      <c r="D567" s="17"/>
    </row>
    <row r="568" spans="1:4" x14ac:dyDescent="0.25">
      <c r="A568" s="17">
        <v>30590</v>
      </c>
      <c r="B568" s="17" t="s">
        <v>1736</v>
      </c>
      <c r="C568" s="17">
        <v>30</v>
      </c>
      <c r="D568" s="17"/>
    </row>
    <row r="569" spans="1:4" x14ac:dyDescent="0.25">
      <c r="A569" s="17">
        <v>30590</v>
      </c>
      <c r="B569" s="17" t="s">
        <v>1737</v>
      </c>
      <c r="C569" s="17">
        <v>30</v>
      </c>
      <c r="D569" s="17"/>
    </row>
    <row r="570" spans="1:4" x14ac:dyDescent="0.25">
      <c r="A570" s="17">
        <v>30591</v>
      </c>
      <c r="B570" s="17" t="s">
        <v>1738</v>
      </c>
      <c r="C570" s="17">
        <v>30</v>
      </c>
      <c r="D570" s="17"/>
    </row>
    <row r="571" spans="1:4" x14ac:dyDescent="0.25">
      <c r="A571" s="17">
        <v>30591</v>
      </c>
      <c r="B571" s="17" t="s">
        <v>1193</v>
      </c>
      <c r="C571" s="17">
        <v>30</v>
      </c>
      <c r="D571" s="17"/>
    </row>
    <row r="572" spans="1:4" x14ac:dyDescent="0.25">
      <c r="A572" s="17">
        <v>30591</v>
      </c>
      <c r="B572" s="17" t="s">
        <v>1739</v>
      </c>
      <c r="C572" s="17">
        <v>30</v>
      </c>
      <c r="D572" s="17"/>
    </row>
    <row r="573" spans="1:4" x14ac:dyDescent="0.25">
      <c r="A573" s="17">
        <v>30591</v>
      </c>
      <c r="B573" s="17" t="s">
        <v>1740</v>
      </c>
      <c r="C573" s="17">
        <v>30</v>
      </c>
      <c r="D573" s="17"/>
    </row>
    <row r="574" spans="1:4" x14ac:dyDescent="0.25">
      <c r="A574" s="17">
        <v>30591</v>
      </c>
      <c r="B574" s="17" t="s">
        <v>1741</v>
      </c>
      <c r="C574" s="17">
        <v>30</v>
      </c>
      <c r="D574" s="17"/>
    </row>
    <row r="575" spans="1:4" x14ac:dyDescent="0.25">
      <c r="A575" s="17">
        <v>30591</v>
      </c>
      <c r="B575" s="17" t="s">
        <v>1742</v>
      </c>
      <c r="C575" s="17">
        <v>30</v>
      </c>
      <c r="D575" s="17"/>
    </row>
    <row r="576" spans="1:4" x14ac:dyDescent="0.25">
      <c r="A576" s="17">
        <v>30591</v>
      </c>
      <c r="B576" s="17" t="s">
        <v>1743</v>
      </c>
      <c r="C576" s="17">
        <v>30</v>
      </c>
      <c r="D576" s="17"/>
    </row>
    <row r="577" spans="1:4" x14ac:dyDescent="0.25">
      <c r="A577" s="17">
        <v>30591</v>
      </c>
      <c r="B577" s="17" t="s">
        <v>1744</v>
      </c>
      <c r="C577" s="17">
        <v>30</v>
      </c>
      <c r="D577" s="17"/>
    </row>
    <row r="578" spans="1:4" x14ac:dyDescent="0.25">
      <c r="A578" s="17">
        <v>30591</v>
      </c>
      <c r="B578" s="17" t="s">
        <v>1745</v>
      </c>
      <c r="C578" s="17">
        <v>30</v>
      </c>
      <c r="D578" s="17"/>
    </row>
    <row r="579" spans="1:4" x14ac:dyDescent="0.25">
      <c r="A579" s="17">
        <v>30591</v>
      </c>
      <c r="B579" s="17" t="s">
        <v>1746</v>
      </c>
      <c r="C579" s="17">
        <v>30</v>
      </c>
      <c r="D579" s="17"/>
    </row>
    <row r="580" spans="1:4" x14ac:dyDescent="0.25">
      <c r="A580" s="17">
        <v>30592</v>
      </c>
      <c r="B580" s="17" t="s">
        <v>1747</v>
      </c>
      <c r="C580" s="17">
        <v>30</v>
      </c>
      <c r="D580" s="17"/>
    </row>
    <row r="581" spans="1:4" x14ac:dyDescent="0.25">
      <c r="A581" s="17">
        <v>30592</v>
      </c>
      <c r="B581" s="17" t="s">
        <v>1748</v>
      </c>
      <c r="C581" s="17">
        <v>30</v>
      </c>
      <c r="D581" s="17"/>
    </row>
    <row r="582" spans="1:4" x14ac:dyDescent="0.25">
      <c r="A582" s="17">
        <v>30592</v>
      </c>
      <c r="B582" s="17" t="s">
        <v>1749</v>
      </c>
      <c r="C582" s="17">
        <v>30</v>
      </c>
      <c r="D582" s="17"/>
    </row>
    <row r="583" spans="1:4" x14ac:dyDescent="0.25">
      <c r="A583" s="17">
        <v>30592</v>
      </c>
      <c r="B583" s="17" t="s">
        <v>1750</v>
      </c>
      <c r="C583" s="17">
        <v>30</v>
      </c>
      <c r="D583" s="17"/>
    </row>
    <row r="584" spans="1:4" x14ac:dyDescent="0.25">
      <c r="A584" s="17">
        <v>30592</v>
      </c>
      <c r="B584" s="17" t="s">
        <v>1751</v>
      </c>
      <c r="C584" s="17">
        <v>30</v>
      </c>
      <c r="D584" s="17"/>
    </row>
    <row r="585" spans="1:4" x14ac:dyDescent="0.25">
      <c r="A585" s="17">
        <v>30592</v>
      </c>
      <c r="B585" s="17" t="s">
        <v>1752</v>
      </c>
      <c r="C585" s="17">
        <v>30</v>
      </c>
      <c r="D585" s="17"/>
    </row>
    <row r="586" spans="1:4" x14ac:dyDescent="0.25">
      <c r="A586" s="17">
        <v>30592</v>
      </c>
      <c r="B586" s="17" t="s">
        <v>1753</v>
      </c>
      <c r="C586" s="17">
        <v>30</v>
      </c>
      <c r="D586" s="17"/>
    </row>
    <row r="587" spans="1:4" x14ac:dyDescent="0.25">
      <c r="A587" s="17">
        <v>30593</v>
      </c>
      <c r="B587" s="17" t="s">
        <v>1754</v>
      </c>
      <c r="C587" s="17">
        <v>30</v>
      </c>
      <c r="D587" s="17"/>
    </row>
    <row r="588" spans="1:4" x14ac:dyDescent="0.25">
      <c r="A588" s="17">
        <v>30593</v>
      </c>
      <c r="B588" s="17" t="s">
        <v>1755</v>
      </c>
      <c r="C588" s="17">
        <v>30</v>
      </c>
      <c r="D588" s="17"/>
    </row>
    <row r="589" spans="1:4" x14ac:dyDescent="0.25">
      <c r="A589" s="17">
        <v>30593</v>
      </c>
      <c r="B589" s="17" t="s">
        <v>1756</v>
      </c>
      <c r="C589" s="17">
        <v>30</v>
      </c>
      <c r="D589" s="17"/>
    </row>
    <row r="590" spans="1:4" x14ac:dyDescent="0.25">
      <c r="A590" s="17">
        <v>30593</v>
      </c>
      <c r="B590" s="17" t="s">
        <v>1757</v>
      </c>
      <c r="C590" s="17">
        <v>30</v>
      </c>
      <c r="D590" s="17"/>
    </row>
    <row r="591" spans="1:4" x14ac:dyDescent="0.25">
      <c r="A591" s="17">
        <v>30593</v>
      </c>
      <c r="B591" s="17" t="s">
        <v>546</v>
      </c>
      <c r="C591" s="17">
        <v>30</v>
      </c>
      <c r="D591" s="17"/>
    </row>
    <row r="592" spans="1:4" x14ac:dyDescent="0.25">
      <c r="A592" s="17">
        <v>30593</v>
      </c>
      <c r="B592" s="17" t="s">
        <v>1758</v>
      </c>
      <c r="C592" s="17">
        <v>30</v>
      </c>
      <c r="D592" s="17"/>
    </row>
    <row r="593" spans="1:4" x14ac:dyDescent="0.25">
      <c r="A593" s="17">
        <v>30593</v>
      </c>
      <c r="B593" s="17" t="s">
        <v>1759</v>
      </c>
      <c r="C593" s="17">
        <v>30</v>
      </c>
      <c r="D593" s="17"/>
    </row>
    <row r="594" spans="1:4" x14ac:dyDescent="0.25">
      <c r="A594" s="17">
        <v>30593</v>
      </c>
      <c r="B594" s="17" t="s">
        <v>1760</v>
      </c>
      <c r="C594" s="17">
        <v>30</v>
      </c>
      <c r="D594" s="17"/>
    </row>
    <row r="595" spans="1:4" x14ac:dyDescent="0.25">
      <c r="A595" s="17">
        <v>30593</v>
      </c>
      <c r="B595" s="17" t="s">
        <v>1761</v>
      </c>
      <c r="C595" s="17">
        <v>30</v>
      </c>
      <c r="D595" s="17"/>
    </row>
    <row r="596" spans="1:4" x14ac:dyDescent="0.25">
      <c r="A596" s="17">
        <v>30593</v>
      </c>
      <c r="B596" s="17" t="s">
        <v>1762</v>
      </c>
      <c r="C596" s="17">
        <v>30</v>
      </c>
      <c r="D596" s="17"/>
    </row>
    <row r="597" spans="1:4" x14ac:dyDescent="0.25">
      <c r="A597" s="17">
        <v>30593</v>
      </c>
      <c r="B597" s="17" t="s">
        <v>1763</v>
      </c>
      <c r="C597" s="17">
        <v>30</v>
      </c>
      <c r="D597" s="17"/>
    </row>
    <row r="598" spans="1:4" x14ac:dyDescent="0.25">
      <c r="A598" s="17">
        <v>30593</v>
      </c>
      <c r="B598" s="17" t="s">
        <v>1764</v>
      </c>
      <c r="C598" s="17">
        <v>30</v>
      </c>
      <c r="D598" s="17"/>
    </row>
    <row r="599" spans="1:4" x14ac:dyDescent="0.25">
      <c r="A599" s="17">
        <v>30593</v>
      </c>
      <c r="B599" s="17" t="s">
        <v>1765</v>
      </c>
      <c r="C599" s="17">
        <v>30</v>
      </c>
      <c r="D599" s="17"/>
    </row>
    <row r="600" spans="1:4" x14ac:dyDescent="0.25">
      <c r="A600" s="17">
        <v>30593</v>
      </c>
      <c r="B600" s="17" t="s">
        <v>1766</v>
      </c>
      <c r="C600" s="17">
        <v>30</v>
      </c>
      <c r="D600" s="17"/>
    </row>
    <row r="601" spans="1:4" x14ac:dyDescent="0.25">
      <c r="A601" s="17">
        <v>30593</v>
      </c>
      <c r="B601" s="17" t="s">
        <v>1767</v>
      </c>
      <c r="C601" s="17">
        <v>30</v>
      </c>
      <c r="D601" s="17"/>
    </row>
    <row r="602" spans="1:4" x14ac:dyDescent="0.25">
      <c r="A602" s="17">
        <v>30594</v>
      </c>
      <c r="B602" s="17" t="s">
        <v>1768</v>
      </c>
      <c r="C602" s="17">
        <v>30</v>
      </c>
      <c r="D602" s="17"/>
    </row>
    <row r="603" spans="1:4" x14ac:dyDescent="0.25">
      <c r="A603" s="17">
        <v>30594</v>
      </c>
      <c r="B603" s="17" t="s">
        <v>1769</v>
      </c>
      <c r="C603" s="17">
        <v>30</v>
      </c>
      <c r="D603" s="17"/>
    </row>
    <row r="604" spans="1:4" x14ac:dyDescent="0.25">
      <c r="A604" s="17">
        <v>30594</v>
      </c>
      <c r="B604" s="17" t="s">
        <v>1770</v>
      </c>
      <c r="C604" s="17">
        <v>30</v>
      </c>
      <c r="D604" s="17"/>
    </row>
    <row r="605" spans="1:4" x14ac:dyDescent="0.25">
      <c r="A605" s="17">
        <v>30594</v>
      </c>
      <c r="B605" s="17" t="s">
        <v>1771</v>
      </c>
      <c r="C605" s="17">
        <v>30</v>
      </c>
      <c r="D605" s="17"/>
    </row>
    <row r="606" spans="1:4" x14ac:dyDescent="0.25">
      <c r="A606" s="17">
        <v>30594</v>
      </c>
      <c r="B606" s="17" t="s">
        <v>1772</v>
      </c>
      <c r="C606" s="17">
        <v>30</v>
      </c>
      <c r="D606" s="17"/>
    </row>
    <row r="607" spans="1:4" x14ac:dyDescent="0.25">
      <c r="A607" s="17">
        <v>30594</v>
      </c>
      <c r="B607" s="17" t="s">
        <v>565</v>
      </c>
      <c r="C607" s="17">
        <v>30</v>
      </c>
      <c r="D607" s="17"/>
    </row>
    <row r="608" spans="1:4" x14ac:dyDescent="0.25">
      <c r="A608" s="17">
        <v>30594</v>
      </c>
      <c r="B608" s="17" t="s">
        <v>1773</v>
      </c>
      <c r="C608" s="17">
        <v>30</v>
      </c>
      <c r="D608" s="17"/>
    </row>
    <row r="609" spans="1:4" x14ac:dyDescent="0.25">
      <c r="A609" s="17">
        <v>30594</v>
      </c>
      <c r="B609" s="17" t="s">
        <v>1774</v>
      </c>
      <c r="C609" s="17">
        <v>30</v>
      </c>
      <c r="D609" s="17"/>
    </row>
    <row r="610" spans="1:4" x14ac:dyDescent="0.25">
      <c r="A610" s="17">
        <v>30600</v>
      </c>
      <c r="B610" s="17" t="s">
        <v>1775</v>
      </c>
      <c r="C610" s="17">
        <v>30</v>
      </c>
      <c r="D610" s="17"/>
    </row>
    <row r="611" spans="1:4" x14ac:dyDescent="0.25">
      <c r="A611" s="17">
        <v>30600</v>
      </c>
      <c r="B611" s="17" t="s">
        <v>109</v>
      </c>
      <c r="C611" s="17">
        <v>30</v>
      </c>
      <c r="D611" s="17"/>
    </row>
    <row r="612" spans="1:4" x14ac:dyDescent="0.25">
      <c r="A612" s="17">
        <v>30600</v>
      </c>
      <c r="B612" s="17" t="s">
        <v>1776</v>
      </c>
      <c r="C612" s="17">
        <v>30</v>
      </c>
      <c r="D612" s="17"/>
    </row>
    <row r="613" spans="1:4" x14ac:dyDescent="0.25">
      <c r="A613" s="17">
        <v>30609</v>
      </c>
      <c r="B613" s="17" t="s">
        <v>1777</v>
      </c>
      <c r="C613" s="17">
        <v>30</v>
      </c>
      <c r="D613" s="17"/>
    </row>
    <row r="614" spans="1:4" x14ac:dyDescent="0.25">
      <c r="A614" s="17">
        <v>30609</v>
      </c>
      <c r="B614" s="17" t="s">
        <v>1778</v>
      </c>
      <c r="C614" s="17">
        <v>30</v>
      </c>
      <c r="D614" s="17"/>
    </row>
    <row r="615" spans="1:4" x14ac:dyDescent="0.25">
      <c r="A615" s="17">
        <v>30610</v>
      </c>
      <c r="B615" s="17" t="s">
        <v>1779</v>
      </c>
      <c r="C615" s="17">
        <v>30</v>
      </c>
      <c r="D615" s="17"/>
    </row>
    <row r="616" spans="1:4" x14ac:dyDescent="0.25">
      <c r="A616" s="17">
        <v>30610</v>
      </c>
      <c r="B616" s="17" t="s">
        <v>209</v>
      </c>
      <c r="C616" s="17">
        <v>30</v>
      </c>
      <c r="D616" s="17"/>
    </row>
    <row r="617" spans="1:4" x14ac:dyDescent="0.25">
      <c r="A617" s="17">
        <v>30611</v>
      </c>
      <c r="B617" s="17" t="s">
        <v>197</v>
      </c>
      <c r="C617" s="17">
        <v>30</v>
      </c>
      <c r="D617" s="17"/>
    </row>
    <row r="618" spans="1:4" x14ac:dyDescent="0.25">
      <c r="A618" s="17">
        <v>30612</v>
      </c>
      <c r="B618" s="17" t="s">
        <v>231</v>
      </c>
      <c r="C618" s="17">
        <v>30</v>
      </c>
      <c r="D618" s="17"/>
    </row>
    <row r="619" spans="1:4" x14ac:dyDescent="0.25">
      <c r="A619" s="17">
        <v>30613</v>
      </c>
      <c r="B619" s="17" t="s">
        <v>1264</v>
      </c>
      <c r="C619" s="17">
        <v>30</v>
      </c>
      <c r="D619" s="17"/>
    </row>
    <row r="620" spans="1:4" x14ac:dyDescent="0.25">
      <c r="A620" s="17">
        <v>30613</v>
      </c>
      <c r="B620" s="17" t="s">
        <v>1780</v>
      </c>
      <c r="C620" s="17">
        <v>30</v>
      </c>
      <c r="D620" s="17"/>
    </row>
    <row r="621" spans="1:4" x14ac:dyDescent="0.25">
      <c r="A621" s="17">
        <v>30620</v>
      </c>
      <c r="B621" s="17" t="s">
        <v>154</v>
      </c>
      <c r="C621" s="17">
        <v>30</v>
      </c>
      <c r="D621" s="17"/>
    </row>
    <row r="622" spans="1:4" x14ac:dyDescent="0.25">
      <c r="A622" s="17">
        <v>30626</v>
      </c>
      <c r="B622" s="17" t="s">
        <v>1781</v>
      </c>
      <c r="C622" s="17">
        <v>30</v>
      </c>
      <c r="D622" s="17"/>
    </row>
    <row r="623" spans="1:4" x14ac:dyDescent="0.25">
      <c r="A623" s="17">
        <v>30626</v>
      </c>
      <c r="B623" s="17" t="s">
        <v>1782</v>
      </c>
      <c r="C623" s="17">
        <v>30</v>
      </c>
      <c r="D623" s="17"/>
    </row>
    <row r="624" spans="1:4" x14ac:dyDescent="0.25">
      <c r="A624" s="17">
        <v>30626</v>
      </c>
      <c r="B624" s="17" t="s">
        <v>1783</v>
      </c>
      <c r="C624" s="17">
        <v>30</v>
      </c>
      <c r="D624" s="17"/>
    </row>
    <row r="625" spans="1:4" x14ac:dyDescent="0.25">
      <c r="A625" s="17">
        <v>30626</v>
      </c>
      <c r="B625" s="17" t="s">
        <v>1784</v>
      </c>
      <c r="C625" s="17">
        <v>30</v>
      </c>
      <c r="D625" s="17"/>
    </row>
    <row r="626" spans="1:4" x14ac:dyDescent="0.25">
      <c r="A626" s="17">
        <v>30626</v>
      </c>
      <c r="B626" s="17" t="s">
        <v>1785</v>
      </c>
      <c r="C626" s="17">
        <v>30</v>
      </c>
      <c r="D626" s="17"/>
    </row>
    <row r="627" spans="1:4" x14ac:dyDescent="0.25">
      <c r="A627" s="17">
        <v>30627</v>
      </c>
      <c r="B627" s="17" t="s">
        <v>884</v>
      </c>
      <c r="C627" s="17">
        <v>30</v>
      </c>
      <c r="D627" s="17"/>
    </row>
    <row r="628" spans="1:4" x14ac:dyDescent="0.25">
      <c r="A628" s="17">
        <v>30627</v>
      </c>
      <c r="B628" s="17" t="s">
        <v>885</v>
      </c>
      <c r="C628" s="17">
        <v>30</v>
      </c>
      <c r="D628" s="17"/>
    </row>
    <row r="629" spans="1:4" x14ac:dyDescent="0.25">
      <c r="A629" s="17">
        <v>30627</v>
      </c>
      <c r="B629" s="17" t="s">
        <v>886</v>
      </c>
      <c r="C629" s="17">
        <v>30</v>
      </c>
      <c r="D629" s="17"/>
    </row>
    <row r="630" spans="1:4" x14ac:dyDescent="0.25">
      <c r="A630" s="17">
        <v>30627</v>
      </c>
      <c r="B630" s="17" t="s">
        <v>1786</v>
      </c>
      <c r="C630" s="17">
        <v>30</v>
      </c>
      <c r="D630" s="17"/>
    </row>
    <row r="631" spans="1:4" x14ac:dyDescent="0.25">
      <c r="A631" s="17">
        <v>30627</v>
      </c>
      <c r="B631" s="17" t="s">
        <v>888</v>
      </c>
      <c r="C631" s="17">
        <v>30</v>
      </c>
      <c r="D631" s="17"/>
    </row>
    <row r="632" spans="1:4" x14ac:dyDescent="0.25">
      <c r="A632" s="17">
        <v>30627</v>
      </c>
      <c r="B632" s="17" t="s">
        <v>1787</v>
      </c>
      <c r="C632" s="17">
        <v>30</v>
      </c>
      <c r="D632" s="17"/>
    </row>
    <row r="633" spans="1:4" x14ac:dyDescent="0.25">
      <c r="A633" s="17">
        <v>30627</v>
      </c>
      <c r="B633" s="17" t="s">
        <v>1788</v>
      </c>
      <c r="C633" s="17">
        <v>30</v>
      </c>
      <c r="D633" s="17"/>
    </row>
    <row r="634" spans="1:4" x14ac:dyDescent="0.25">
      <c r="A634" s="17">
        <v>30627</v>
      </c>
      <c r="B634" s="17" t="s">
        <v>1789</v>
      </c>
      <c r="C634" s="17">
        <v>30</v>
      </c>
      <c r="D634" s="17"/>
    </row>
    <row r="635" spans="1:4" x14ac:dyDescent="0.25">
      <c r="A635" s="17">
        <v>30628</v>
      </c>
      <c r="B635" s="17" t="s">
        <v>641</v>
      </c>
      <c r="C635" s="17">
        <v>30</v>
      </c>
      <c r="D635" s="17"/>
    </row>
    <row r="636" spans="1:4" x14ac:dyDescent="0.25">
      <c r="A636" s="17">
        <v>30628</v>
      </c>
      <c r="B636" s="17" t="s">
        <v>1790</v>
      </c>
      <c r="C636" s="17">
        <v>30</v>
      </c>
      <c r="D636" s="17"/>
    </row>
    <row r="637" spans="1:4" x14ac:dyDescent="0.25">
      <c r="A637" s="17">
        <v>30629</v>
      </c>
      <c r="B637" s="17" t="s">
        <v>1791</v>
      </c>
      <c r="C637" s="17">
        <v>30</v>
      </c>
      <c r="D637" s="17"/>
    </row>
    <row r="638" spans="1:4" x14ac:dyDescent="0.25">
      <c r="A638" s="17">
        <v>30629</v>
      </c>
      <c r="B638" s="17" t="s">
        <v>646</v>
      </c>
      <c r="C638" s="17">
        <v>30</v>
      </c>
      <c r="D638" s="17"/>
    </row>
    <row r="639" spans="1:4" x14ac:dyDescent="0.25">
      <c r="A639" s="17">
        <v>30629</v>
      </c>
      <c r="B639" s="17" t="s">
        <v>1792</v>
      </c>
      <c r="C639" s="17">
        <v>30</v>
      </c>
      <c r="D639" s="17"/>
    </row>
    <row r="640" spans="1:4" x14ac:dyDescent="0.25">
      <c r="A640" s="17">
        <v>30629</v>
      </c>
      <c r="B640" s="17" t="s">
        <v>1793</v>
      </c>
      <c r="C640" s="17">
        <v>30</v>
      </c>
      <c r="D640" s="17"/>
    </row>
    <row r="641" spans="1:4" x14ac:dyDescent="0.25">
      <c r="A641" s="17">
        <v>30629</v>
      </c>
      <c r="B641" s="17" t="s">
        <v>1794</v>
      </c>
      <c r="C641" s="17">
        <v>30</v>
      </c>
      <c r="D641" s="17"/>
    </row>
    <row r="642" spans="1:4" x14ac:dyDescent="0.25">
      <c r="A642" s="17">
        <v>30629</v>
      </c>
      <c r="B642" s="17" t="s">
        <v>650</v>
      </c>
      <c r="C642" s="17">
        <v>30</v>
      </c>
      <c r="D642" s="17"/>
    </row>
    <row r="643" spans="1:4" x14ac:dyDescent="0.25">
      <c r="A643" s="17">
        <v>30629</v>
      </c>
      <c r="B643" s="17" t="s">
        <v>651</v>
      </c>
      <c r="C643" s="17">
        <v>30</v>
      </c>
      <c r="D643" s="17"/>
    </row>
    <row r="644" spans="1:4" x14ac:dyDescent="0.25">
      <c r="A644" s="17">
        <v>30629</v>
      </c>
      <c r="B644" s="17" t="s">
        <v>1795</v>
      </c>
      <c r="C644" s="17">
        <v>30</v>
      </c>
      <c r="D644" s="17"/>
    </row>
    <row r="645" spans="1:4" x14ac:dyDescent="0.25">
      <c r="A645" s="17">
        <v>30630</v>
      </c>
      <c r="B645" s="17" t="s">
        <v>1796</v>
      </c>
      <c r="C645" s="17">
        <v>30</v>
      </c>
      <c r="D645" s="17"/>
    </row>
    <row r="646" spans="1:4" x14ac:dyDescent="0.25">
      <c r="A646" s="17">
        <v>30639</v>
      </c>
      <c r="B646" s="17" t="s">
        <v>159</v>
      </c>
      <c r="C646" s="17">
        <v>30</v>
      </c>
      <c r="D646" s="17"/>
    </row>
    <row r="647" spans="1:4" x14ac:dyDescent="0.25">
      <c r="A647" s="17">
        <v>30640</v>
      </c>
      <c r="B647" s="17" t="s">
        <v>80</v>
      </c>
      <c r="C647" s="17">
        <v>30</v>
      </c>
      <c r="D647" s="17"/>
    </row>
    <row r="648" spans="1:4" x14ac:dyDescent="0.25">
      <c r="A648" s="17">
        <v>30648</v>
      </c>
      <c r="B648" s="17" t="s">
        <v>1797</v>
      </c>
      <c r="C648" s="17">
        <v>30</v>
      </c>
      <c r="D648" s="17"/>
    </row>
    <row r="649" spans="1:4" x14ac:dyDescent="0.25">
      <c r="A649" s="17">
        <v>30648</v>
      </c>
      <c r="B649" s="17" t="s">
        <v>98</v>
      </c>
      <c r="C649" s="17">
        <v>30</v>
      </c>
      <c r="D649" s="17"/>
    </row>
    <row r="650" spans="1:4" x14ac:dyDescent="0.25">
      <c r="A650" s="17">
        <v>30648</v>
      </c>
      <c r="B650" s="17" t="s">
        <v>101</v>
      </c>
      <c r="C650" s="17">
        <v>30</v>
      </c>
      <c r="D650" s="17"/>
    </row>
    <row r="651" spans="1:4" x14ac:dyDescent="0.25">
      <c r="A651" s="17">
        <v>30648</v>
      </c>
      <c r="B651" s="17" t="s">
        <v>1798</v>
      </c>
      <c r="C651" s="17">
        <v>30</v>
      </c>
      <c r="D651" s="17"/>
    </row>
    <row r="652" spans="1:4" x14ac:dyDescent="0.25">
      <c r="A652" s="17">
        <v>30648</v>
      </c>
      <c r="B652" s="17" t="s">
        <v>1799</v>
      </c>
      <c r="C652" s="17">
        <v>30</v>
      </c>
      <c r="D652" s="17"/>
    </row>
    <row r="653" spans="1:4" x14ac:dyDescent="0.25">
      <c r="A653" s="17">
        <v>30648</v>
      </c>
      <c r="B653" s="17" t="s">
        <v>1800</v>
      </c>
      <c r="C653" s="17">
        <v>30</v>
      </c>
      <c r="D653" s="17"/>
    </row>
    <row r="654" spans="1:4" x14ac:dyDescent="0.25">
      <c r="A654" s="17">
        <v>30648</v>
      </c>
      <c r="B654" s="17" t="s">
        <v>127</v>
      </c>
      <c r="C654" s="17">
        <v>30</v>
      </c>
      <c r="D654" s="17"/>
    </row>
    <row r="655" spans="1:4" x14ac:dyDescent="0.25">
      <c r="A655" s="17">
        <v>30648</v>
      </c>
      <c r="B655" s="17" t="s">
        <v>1801</v>
      </c>
      <c r="C655" s="17">
        <v>30</v>
      </c>
      <c r="D655" s="17"/>
    </row>
    <row r="656" spans="1:4" x14ac:dyDescent="0.25">
      <c r="A656" s="17">
        <v>30648</v>
      </c>
      <c r="B656" s="17" t="s">
        <v>155</v>
      </c>
      <c r="C656" s="17">
        <v>30</v>
      </c>
      <c r="D656" s="17"/>
    </row>
    <row r="657" spans="1:4" x14ac:dyDescent="0.25">
      <c r="A657" s="17">
        <v>30648</v>
      </c>
      <c r="B657" s="17" t="s">
        <v>1802</v>
      </c>
      <c r="C657" s="17">
        <v>30</v>
      </c>
      <c r="D657" s="17"/>
    </row>
    <row r="658" spans="1:4" x14ac:dyDescent="0.25">
      <c r="A658" s="17">
        <v>30648</v>
      </c>
      <c r="B658" s="17" t="s">
        <v>139</v>
      </c>
      <c r="C658" s="17">
        <v>30</v>
      </c>
      <c r="D658" s="17"/>
    </row>
    <row r="659" spans="1:4" x14ac:dyDescent="0.25">
      <c r="A659" s="17">
        <v>30648</v>
      </c>
      <c r="B659" s="17" t="s">
        <v>1803</v>
      </c>
      <c r="C659" s="17">
        <v>30</v>
      </c>
      <c r="D659" s="17"/>
    </row>
    <row r="660" spans="1:4" x14ac:dyDescent="0.25">
      <c r="A660" s="17">
        <v>30648</v>
      </c>
      <c r="B660" s="17" t="s">
        <v>1804</v>
      </c>
      <c r="C660" s="17">
        <v>30</v>
      </c>
      <c r="D660" s="17"/>
    </row>
    <row r="661" spans="1:4" x14ac:dyDescent="0.25">
      <c r="A661" s="17">
        <v>30648</v>
      </c>
      <c r="B661" s="17" t="s">
        <v>1805</v>
      </c>
      <c r="C661" s="17">
        <v>30</v>
      </c>
      <c r="D661" s="17"/>
    </row>
    <row r="662" spans="1:4" x14ac:dyDescent="0.25">
      <c r="A662" s="17">
        <v>30649</v>
      </c>
      <c r="B662" s="17" t="s">
        <v>1806</v>
      </c>
      <c r="C662" s="17">
        <v>30</v>
      </c>
      <c r="D662" s="17"/>
    </row>
    <row r="663" spans="1:4" x14ac:dyDescent="0.25">
      <c r="A663" s="17">
        <v>30649</v>
      </c>
      <c r="B663" s="17" t="s">
        <v>1807</v>
      </c>
      <c r="C663" s="17">
        <v>30</v>
      </c>
      <c r="D663" s="17"/>
    </row>
    <row r="664" spans="1:4" x14ac:dyDescent="0.25">
      <c r="A664" s="17">
        <v>30649</v>
      </c>
      <c r="B664" s="17" t="s">
        <v>1808</v>
      </c>
      <c r="C664" s="17">
        <v>30</v>
      </c>
      <c r="D664" s="17"/>
    </row>
    <row r="665" spans="1:4" x14ac:dyDescent="0.25">
      <c r="A665" s="17">
        <v>30649</v>
      </c>
      <c r="B665" s="17" t="s">
        <v>171</v>
      </c>
      <c r="C665" s="17">
        <v>30</v>
      </c>
      <c r="D665" s="17"/>
    </row>
    <row r="666" spans="1:4" x14ac:dyDescent="0.25">
      <c r="A666" s="17">
        <v>30649</v>
      </c>
      <c r="B666" s="17" t="s">
        <v>1809</v>
      </c>
      <c r="C666" s="17">
        <v>30</v>
      </c>
      <c r="D666" s="17"/>
    </row>
    <row r="667" spans="1:4" x14ac:dyDescent="0.25">
      <c r="A667" s="17">
        <v>30649</v>
      </c>
      <c r="B667" s="17" t="s">
        <v>1810</v>
      </c>
      <c r="C667" s="17">
        <v>30</v>
      </c>
      <c r="D667" s="17"/>
    </row>
    <row r="668" spans="1:4" x14ac:dyDescent="0.25">
      <c r="A668" s="17">
        <v>30700</v>
      </c>
      <c r="B668" s="17" t="s">
        <v>1811</v>
      </c>
      <c r="C668" s="17">
        <v>30</v>
      </c>
      <c r="D668" s="17"/>
    </row>
    <row r="669" spans="1:4" x14ac:dyDescent="0.25">
      <c r="A669" s="17">
        <v>30700</v>
      </c>
      <c r="B669" s="17" t="s">
        <v>1812</v>
      </c>
      <c r="C669" s="17">
        <v>30</v>
      </c>
      <c r="D669" s="17"/>
    </row>
    <row r="670" spans="1:4" x14ac:dyDescent="0.25">
      <c r="A670" s="17">
        <v>30700</v>
      </c>
      <c r="B670" s="17" t="s">
        <v>1813</v>
      </c>
      <c r="C670" s="17">
        <v>30</v>
      </c>
      <c r="D670" s="17"/>
    </row>
    <row r="671" spans="1:4" x14ac:dyDescent="0.25">
      <c r="A671" s="17">
        <v>30700</v>
      </c>
      <c r="B671" s="17" t="s">
        <v>1814</v>
      </c>
      <c r="C671" s="17">
        <v>30</v>
      </c>
      <c r="D671" s="17"/>
    </row>
    <row r="672" spans="1:4" x14ac:dyDescent="0.25">
      <c r="A672" s="17">
        <v>30700</v>
      </c>
      <c r="B672" s="17" t="s">
        <v>1192</v>
      </c>
      <c r="C672" s="17">
        <v>30</v>
      </c>
      <c r="D672" s="17"/>
    </row>
    <row r="673" spans="1:4" x14ac:dyDescent="0.25">
      <c r="A673" s="17">
        <v>30708</v>
      </c>
      <c r="B673" s="17" t="s">
        <v>1815</v>
      </c>
      <c r="C673" s="17">
        <v>30</v>
      </c>
      <c r="D673" s="17"/>
    </row>
    <row r="674" spans="1:4" x14ac:dyDescent="0.25">
      <c r="A674" s="17">
        <v>30708</v>
      </c>
      <c r="B674" s="17" t="s">
        <v>1816</v>
      </c>
      <c r="C674" s="17">
        <v>30</v>
      </c>
      <c r="D674" s="17"/>
    </row>
    <row r="675" spans="1:4" x14ac:dyDescent="0.25">
      <c r="A675" s="17">
        <v>30708</v>
      </c>
      <c r="B675" s="17" t="s">
        <v>1817</v>
      </c>
      <c r="C675" s="17">
        <v>30</v>
      </c>
      <c r="D675" s="17"/>
    </row>
    <row r="676" spans="1:4" x14ac:dyDescent="0.25">
      <c r="A676" s="17">
        <v>30708</v>
      </c>
      <c r="B676" s="17" t="s">
        <v>1818</v>
      </c>
      <c r="C676" s="17">
        <v>30</v>
      </c>
      <c r="D676" s="17"/>
    </row>
    <row r="677" spans="1:4" x14ac:dyDescent="0.25">
      <c r="A677" s="17">
        <v>30708</v>
      </c>
      <c r="B677" s="17" t="s">
        <v>1819</v>
      </c>
      <c r="C677" s="17">
        <v>30</v>
      </c>
      <c r="D677" s="17"/>
    </row>
    <row r="678" spans="1:4" x14ac:dyDescent="0.25">
      <c r="A678" s="17">
        <v>30708</v>
      </c>
      <c r="B678" s="17" t="s">
        <v>1820</v>
      </c>
      <c r="C678" s="17">
        <v>30</v>
      </c>
      <c r="D678" s="17"/>
    </row>
    <row r="679" spans="1:4" x14ac:dyDescent="0.25">
      <c r="A679" s="17">
        <v>30708</v>
      </c>
      <c r="B679" s="17" t="s">
        <v>1821</v>
      </c>
      <c r="C679" s="17">
        <v>30</v>
      </c>
      <c r="D679" s="17"/>
    </row>
    <row r="680" spans="1:4" x14ac:dyDescent="0.25">
      <c r="A680" s="17">
        <v>30708</v>
      </c>
      <c r="B680" s="17" t="s">
        <v>1822</v>
      </c>
      <c r="C680" s="17">
        <v>30</v>
      </c>
      <c r="D680" s="17"/>
    </row>
    <row r="681" spans="1:4" x14ac:dyDescent="0.25">
      <c r="A681" s="17">
        <v>30708</v>
      </c>
      <c r="B681" s="17" t="s">
        <v>1823</v>
      </c>
      <c r="C681" s="17">
        <v>30</v>
      </c>
      <c r="D681" s="17"/>
    </row>
    <row r="682" spans="1:4" x14ac:dyDescent="0.25">
      <c r="A682" s="17">
        <v>30708</v>
      </c>
      <c r="B682" s="17" t="s">
        <v>1824</v>
      </c>
      <c r="C682" s="17">
        <v>30</v>
      </c>
      <c r="D682" s="17"/>
    </row>
    <row r="683" spans="1:4" x14ac:dyDescent="0.25">
      <c r="A683" s="17">
        <v>30708</v>
      </c>
      <c r="B683" s="17" t="s">
        <v>1825</v>
      </c>
      <c r="C683" s="17">
        <v>30</v>
      </c>
      <c r="D683" s="17"/>
    </row>
    <row r="684" spans="1:4" x14ac:dyDescent="0.25">
      <c r="A684" s="17">
        <v>30708</v>
      </c>
      <c r="B684" s="17" t="s">
        <v>1826</v>
      </c>
      <c r="C684" s="17">
        <v>30</v>
      </c>
      <c r="D684" s="17"/>
    </row>
    <row r="685" spans="1:4" x14ac:dyDescent="0.25">
      <c r="A685" s="17">
        <v>30708</v>
      </c>
      <c r="B685" s="17" t="s">
        <v>1827</v>
      </c>
      <c r="C685" s="17">
        <v>30</v>
      </c>
      <c r="D685" s="17"/>
    </row>
    <row r="686" spans="1:4" x14ac:dyDescent="0.25">
      <c r="A686" s="17">
        <v>30708</v>
      </c>
      <c r="B686" s="17" t="s">
        <v>1828</v>
      </c>
      <c r="C686" s="17">
        <v>30</v>
      </c>
      <c r="D686" s="17"/>
    </row>
    <row r="687" spans="1:4" x14ac:dyDescent="0.25">
      <c r="A687" s="17">
        <v>30708</v>
      </c>
      <c r="B687" s="17" t="s">
        <v>1829</v>
      </c>
      <c r="C687" s="17">
        <v>30</v>
      </c>
      <c r="D687" s="17"/>
    </row>
    <row r="688" spans="1:4" x14ac:dyDescent="0.25">
      <c r="A688" s="17">
        <v>30708</v>
      </c>
      <c r="B688" s="17" t="s">
        <v>1830</v>
      </c>
      <c r="C688" s="17">
        <v>30</v>
      </c>
      <c r="D688" s="17"/>
    </row>
    <row r="689" spans="1:4" x14ac:dyDescent="0.25">
      <c r="A689" s="17">
        <v>30708</v>
      </c>
      <c r="B689" s="17" t="s">
        <v>1831</v>
      </c>
      <c r="C689" s="17">
        <v>30</v>
      </c>
      <c r="D689" s="17"/>
    </row>
    <row r="690" spans="1:4" x14ac:dyDescent="0.25">
      <c r="A690" s="17">
        <v>30708</v>
      </c>
      <c r="B690" s="17" t="s">
        <v>1832</v>
      </c>
      <c r="C690" s="17">
        <v>30</v>
      </c>
      <c r="D690" s="17"/>
    </row>
    <row r="691" spans="1:4" x14ac:dyDescent="0.25">
      <c r="A691" s="17">
        <v>30708</v>
      </c>
      <c r="B691" s="17" t="s">
        <v>1833</v>
      </c>
      <c r="C691" s="17">
        <v>30</v>
      </c>
      <c r="D691" s="17"/>
    </row>
    <row r="692" spans="1:4" x14ac:dyDescent="0.25">
      <c r="A692" s="17">
        <v>30708</v>
      </c>
      <c r="B692" s="17" t="s">
        <v>1834</v>
      </c>
      <c r="C692" s="17">
        <v>30</v>
      </c>
      <c r="D692" s="17"/>
    </row>
    <row r="693" spans="1:4" x14ac:dyDescent="0.25">
      <c r="A693" s="17">
        <v>30708</v>
      </c>
      <c r="B693" s="17" t="s">
        <v>1835</v>
      </c>
      <c r="C693" s="17">
        <v>30</v>
      </c>
      <c r="D693" s="17"/>
    </row>
    <row r="694" spans="1:4" x14ac:dyDescent="0.25">
      <c r="A694" s="17">
        <v>30708</v>
      </c>
      <c r="B694" s="17" t="s">
        <v>1836</v>
      </c>
      <c r="C694" s="17">
        <v>30</v>
      </c>
      <c r="D694" s="17"/>
    </row>
    <row r="695" spans="1:4" x14ac:dyDescent="0.25">
      <c r="A695" s="17">
        <v>30708</v>
      </c>
      <c r="B695" s="17" t="s">
        <v>1837</v>
      </c>
      <c r="C695" s="17">
        <v>30</v>
      </c>
      <c r="D695" s="17"/>
    </row>
    <row r="696" spans="1:4" x14ac:dyDescent="0.25">
      <c r="A696" s="17">
        <v>30709</v>
      </c>
      <c r="B696" s="17" t="s">
        <v>1838</v>
      </c>
      <c r="C696" s="17">
        <v>30</v>
      </c>
      <c r="D696" s="17"/>
    </row>
    <row r="697" spans="1:4" x14ac:dyDescent="0.25">
      <c r="A697" s="17">
        <v>30709</v>
      </c>
      <c r="B697" s="17" t="s">
        <v>1839</v>
      </c>
      <c r="C697" s="17">
        <v>30</v>
      </c>
      <c r="D697" s="17"/>
    </row>
    <row r="698" spans="1:4" x14ac:dyDescent="0.25">
      <c r="A698" s="17">
        <v>30709</v>
      </c>
      <c r="B698" s="17" t="s">
        <v>1840</v>
      </c>
      <c r="C698" s="17">
        <v>30</v>
      </c>
      <c r="D698" s="17"/>
    </row>
    <row r="699" spans="1:4" x14ac:dyDescent="0.25">
      <c r="A699" s="17">
        <v>30709</v>
      </c>
      <c r="B699" s="17" t="s">
        <v>1841</v>
      </c>
      <c r="C699" s="17">
        <v>30</v>
      </c>
      <c r="D699" s="17"/>
    </row>
    <row r="700" spans="1:4" x14ac:dyDescent="0.25">
      <c r="A700" s="17">
        <v>30709</v>
      </c>
      <c r="B700" s="17" t="s">
        <v>1842</v>
      </c>
      <c r="C700" s="17">
        <v>30</v>
      </c>
      <c r="D700" s="17"/>
    </row>
    <row r="701" spans="1:4" x14ac:dyDescent="0.25">
      <c r="A701" s="17">
        <v>30709</v>
      </c>
      <c r="B701" s="17" t="s">
        <v>1843</v>
      </c>
      <c r="C701" s="17">
        <v>30</v>
      </c>
      <c r="D701" s="17"/>
    </row>
    <row r="702" spans="1:4" x14ac:dyDescent="0.25">
      <c r="A702" s="17">
        <v>30709</v>
      </c>
      <c r="B702" s="17" t="s">
        <v>1844</v>
      </c>
      <c r="C702" s="17">
        <v>30</v>
      </c>
      <c r="D702" s="17"/>
    </row>
    <row r="703" spans="1:4" x14ac:dyDescent="0.25">
      <c r="A703" s="17">
        <v>30709</v>
      </c>
      <c r="B703" s="17" t="s">
        <v>1845</v>
      </c>
      <c r="C703" s="17">
        <v>30</v>
      </c>
      <c r="D703" s="17"/>
    </row>
    <row r="704" spans="1:4" x14ac:dyDescent="0.25">
      <c r="A704" s="17">
        <v>30709</v>
      </c>
      <c r="B704" s="17" t="s">
        <v>1200</v>
      </c>
      <c r="C704" s="17">
        <v>30</v>
      </c>
      <c r="D704" s="17"/>
    </row>
    <row r="705" spans="1:4" x14ac:dyDescent="0.25">
      <c r="A705" s="17">
        <v>30709</v>
      </c>
      <c r="B705" s="17" t="s">
        <v>1846</v>
      </c>
      <c r="C705" s="17">
        <v>30</v>
      </c>
      <c r="D705" s="17"/>
    </row>
    <row r="706" spans="1:4" x14ac:dyDescent="0.25">
      <c r="A706" s="17">
        <v>30710</v>
      </c>
      <c r="B706" s="17" t="s">
        <v>1847</v>
      </c>
      <c r="C706" s="17">
        <v>30</v>
      </c>
      <c r="D706" s="17"/>
    </row>
    <row r="707" spans="1:4" x14ac:dyDescent="0.25">
      <c r="A707" s="17">
        <v>30710</v>
      </c>
      <c r="B707" s="17" t="s">
        <v>1848</v>
      </c>
      <c r="C707" s="17">
        <v>30</v>
      </c>
      <c r="D707" s="17"/>
    </row>
    <row r="708" spans="1:4" x14ac:dyDescent="0.25">
      <c r="A708" s="17">
        <v>30710</v>
      </c>
      <c r="B708" s="17" t="s">
        <v>1849</v>
      </c>
      <c r="C708" s="17">
        <v>30</v>
      </c>
      <c r="D708" s="17"/>
    </row>
    <row r="709" spans="1:4" x14ac:dyDescent="0.25">
      <c r="A709" s="17">
        <v>30710</v>
      </c>
      <c r="B709" s="17" t="s">
        <v>1850</v>
      </c>
      <c r="C709" s="17">
        <v>30</v>
      </c>
      <c r="D709" s="17"/>
    </row>
    <row r="710" spans="1:4" x14ac:dyDescent="0.25">
      <c r="A710" s="17">
        <v>30710</v>
      </c>
      <c r="B710" s="17" t="s">
        <v>1851</v>
      </c>
      <c r="C710" s="17">
        <v>30</v>
      </c>
      <c r="D710" s="17"/>
    </row>
    <row r="711" spans="1:4" x14ac:dyDescent="0.25">
      <c r="A711" s="17">
        <v>30710</v>
      </c>
      <c r="B711" s="17" t="s">
        <v>1852</v>
      </c>
      <c r="C711" s="17">
        <v>30</v>
      </c>
      <c r="D711" s="17"/>
    </row>
    <row r="712" spans="1:4" x14ac:dyDescent="0.25">
      <c r="A712" s="17">
        <v>30710</v>
      </c>
      <c r="B712" s="17" t="s">
        <v>1853</v>
      </c>
      <c r="C712" s="17">
        <v>30</v>
      </c>
      <c r="D712" s="17"/>
    </row>
    <row r="713" spans="1:4" x14ac:dyDescent="0.25">
      <c r="A713" s="17">
        <v>30710</v>
      </c>
      <c r="B713" s="17" t="s">
        <v>1854</v>
      </c>
      <c r="C713" s="17">
        <v>30</v>
      </c>
      <c r="D713" s="17"/>
    </row>
    <row r="714" spans="1:4" x14ac:dyDescent="0.25">
      <c r="A714" s="17">
        <v>30710</v>
      </c>
      <c r="B714" s="17" t="s">
        <v>1855</v>
      </c>
      <c r="C714" s="17">
        <v>30</v>
      </c>
      <c r="D714" s="17"/>
    </row>
    <row r="715" spans="1:4" x14ac:dyDescent="0.25">
      <c r="A715" s="17">
        <v>30710</v>
      </c>
      <c r="B715" s="17" t="s">
        <v>1856</v>
      </c>
      <c r="C715" s="17">
        <v>30</v>
      </c>
      <c r="D715" s="17"/>
    </row>
    <row r="716" spans="1:4" x14ac:dyDescent="0.25">
      <c r="A716" s="17">
        <v>30710</v>
      </c>
      <c r="B716" s="17" t="s">
        <v>1202</v>
      </c>
      <c r="C716" s="17">
        <v>30</v>
      </c>
      <c r="D716" s="17"/>
    </row>
    <row r="717" spans="1:4" x14ac:dyDescent="0.25">
      <c r="A717" s="17">
        <v>30710</v>
      </c>
      <c r="B717" s="17" t="s">
        <v>1857</v>
      </c>
      <c r="C717" s="17">
        <v>30</v>
      </c>
      <c r="D717" s="17"/>
    </row>
    <row r="718" spans="1:4" x14ac:dyDescent="0.25">
      <c r="A718" s="17">
        <v>30720</v>
      </c>
      <c r="B718" s="17" t="s">
        <v>1858</v>
      </c>
      <c r="C718" s="17">
        <v>30</v>
      </c>
      <c r="D718" s="17"/>
    </row>
    <row r="719" spans="1:4" x14ac:dyDescent="0.25">
      <c r="A719" s="17">
        <v>30720</v>
      </c>
      <c r="B719" s="17" t="s">
        <v>1859</v>
      </c>
      <c r="C719" s="17">
        <v>30</v>
      </c>
      <c r="D719" s="17"/>
    </row>
    <row r="720" spans="1:4" x14ac:dyDescent="0.25">
      <c r="A720" s="17">
        <v>30720</v>
      </c>
      <c r="B720" s="17" t="s">
        <v>1170</v>
      </c>
      <c r="C720" s="17">
        <v>30</v>
      </c>
      <c r="D720" s="17"/>
    </row>
    <row r="721" spans="1:4" x14ac:dyDescent="0.25">
      <c r="A721" s="17">
        <v>30720</v>
      </c>
      <c r="B721" s="17" t="s">
        <v>1860</v>
      </c>
      <c r="C721" s="17">
        <v>30</v>
      </c>
      <c r="D721" s="17"/>
    </row>
    <row r="722" spans="1:4" x14ac:dyDescent="0.25">
      <c r="A722" s="17">
        <v>30729</v>
      </c>
      <c r="B722" s="17" t="s">
        <v>1861</v>
      </c>
      <c r="C722" s="17">
        <v>30</v>
      </c>
      <c r="D722" s="17"/>
    </row>
    <row r="723" spans="1:4" x14ac:dyDescent="0.25">
      <c r="A723" s="17">
        <v>30730</v>
      </c>
      <c r="B723" s="17" t="s">
        <v>1162</v>
      </c>
      <c r="C723" s="17">
        <v>30</v>
      </c>
      <c r="D723" s="17"/>
    </row>
    <row r="724" spans="1:4" x14ac:dyDescent="0.25">
      <c r="A724" s="17">
        <v>30739</v>
      </c>
      <c r="B724" s="17" t="s">
        <v>1862</v>
      </c>
      <c r="C724" s="17">
        <v>30</v>
      </c>
      <c r="D724" s="17"/>
    </row>
    <row r="725" spans="1:4" x14ac:dyDescent="0.25">
      <c r="A725" s="17">
        <v>30739</v>
      </c>
      <c r="B725" s="17" t="s">
        <v>1863</v>
      </c>
      <c r="C725" s="17">
        <v>30</v>
      </c>
      <c r="D725" s="17"/>
    </row>
    <row r="726" spans="1:4" x14ac:dyDescent="0.25">
      <c r="A726" s="17">
        <v>30739</v>
      </c>
      <c r="B726" s="17" t="s">
        <v>1864</v>
      </c>
      <c r="C726" s="17">
        <v>30</v>
      </c>
      <c r="D726" s="17"/>
    </row>
    <row r="727" spans="1:4" x14ac:dyDescent="0.25">
      <c r="A727" s="17">
        <v>30739</v>
      </c>
      <c r="B727" s="17" t="s">
        <v>1865</v>
      </c>
      <c r="C727" s="17">
        <v>30</v>
      </c>
      <c r="D727" s="17"/>
    </row>
    <row r="728" spans="1:4" x14ac:dyDescent="0.25">
      <c r="A728" s="17">
        <v>30739</v>
      </c>
      <c r="B728" s="17" t="s">
        <v>1866</v>
      </c>
      <c r="C728" s="17">
        <v>30</v>
      </c>
      <c r="D728" s="17"/>
    </row>
    <row r="729" spans="1:4" x14ac:dyDescent="0.25">
      <c r="A729" s="17">
        <v>30739</v>
      </c>
      <c r="B729" s="17" t="s">
        <v>1867</v>
      </c>
      <c r="C729" s="17">
        <v>30</v>
      </c>
      <c r="D729" s="17"/>
    </row>
    <row r="730" spans="1:4" x14ac:dyDescent="0.25">
      <c r="A730" s="17">
        <v>30739</v>
      </c>
      <c r="B730" s="17" t="s">
        <v>1168</v>
      </c>
      <c r="C730" s="17">
        <v>30</v>
      </c>
      <c r="D730" s="17"/>
    </row>
    <row r="731" spans="1:4" x14ac:dyDescent="0.25">
      <c r="A731" s="17">
        <v>30739</v>
      </c>
      <c r="B731" s="17" t="s">
        <v>1169</v>
      </c>
      <c r="C731" s="17">
        <v>30</v>
      </c>
      <c r="D731" s="17"/>
    </row>
    <row r="732" spans="1:4" x14ac:dyDescent="0.25">
      <c r="A732" s="17">
        <v>30739</v>
      </c>
      <c r="B732" s="17" t="s">
        <v>1868</v>
      </c>
      <c r="C732" s="17">
        <v>30</v>
      </c>
      <c r="D732" s="17"/>
    </row>
    <row r="733" spans="1:4" x14ac:dyDescent="0.25">
      <c r="A733" s="17">
        <v>30739</v>
      </c>
      <c r="B733" s="17" t="s">
        <v>1869</v>
      </c>
      <c r="C733" s="17">
        <v>30</v>
      </c>
      <c r="D733" s="17"/>
    </row>
    <row r="734" spans="1:4" x14ac:dyDescent="0.25">
      <c r="A734" s="17">
        <v>30740</v>
      </c>
      <c r="B734" s="17" t="s">
        <v>1870</v>
      </c>
      <c r="C734" s="17">
        <v>30</v>
      </c>
      <c r="D734" s="17"/>
    </row>
    <row r="735" spans="1:4" x14ac:dyDescent="0.25">
      <c r="A735" s="17">
        <v>30740</v>
      </c>
      <c r="B735" s="17" t="s">
        <v>1871</v>
      </c>
      <c r="C735" s="17">
        <v>30</v>
      </c>
      <c r="D735" s="17"/>
    </row>
    <row r="736" spans="1:4" x14ac:dyDescent="0.25">
      <c r="A736" s="17">
        <v>30740</v>
      </c>
      <c r="B736" s="17" t="s">
        <v>1872</v>
      </c>
      <c r="C736" s="17">
        <v>30</v>
      </c>
      <c r="D736" s="17"/>
    </row>
    <row r="737" spans="1:4" x14ac:dyDescent="0.25">
      <c r="A737" s="17">
        <v>30740</v>
      </c>
      <c r="B737" s="17" t="s">
        <v>1873</v>
      </c>
      <c r="C737" s="17">
        <v>30</v>
      </c>
      <c r="D737" s="17"/>
    </row>
    <row r="738" spans="1:4" x14ac:dyDescent="0.25">
      <c r="A738" s="17">
        <v>30740</v>
      </c>
      <c r="B738" s="17" t="s">
        <v>1874</v>
      </c>
      <c r="C738" s="17">
        <v>30</v>
      </c>
      <c r="D738" s="17"/>
    </row>
    <row r="739" spans="1:4" x14ac:dyDescent="0.25">
      <c r="A739" s="17">
        <v>30740</v>
      </c>
      <c r="B739" s="17" t="s">
        <v>1875</v>
      </c>
      <c r="C739" s="17">
        <v>30</v>
      </c>
      <c r="D739" s="17"/>
    </row>
    <row r="740" spans="1:4" x14ac:dyDescent="0.25">
      <c r="A740" s="17">
        <v>30740</v>
      </c>
      <c r="B740" s="17" t="s">
        <v>1876</v>
      </c>
      <c r="C740" s="17">
        <v>30</v>
      </c>
      <c r="D740" s="17"/>
    </row>
    <row r="741" spans="1:4" x14ac:dyDescent="0.25">
      <c r="A741" s="17">
        <v>30740</v>
      </c>
      <c r="B741" s="17" t="s">
        <v>1877</v>
      </c>
      <c r="C741" s="17">
        <v>30</v>
      </c>
      <c r="D741" s="17"/>
    </row>
    <row r="742" spans="1:4" x14ac:dyDescent="0.25">
      <c r="A742" s="17">
        <v>30740</v>
      </c>
      <c r="B742" s="17" t="s">
        <v>1181</v>
      </c>
      <c r="C742" s="17">
        <v>30</v>
      </c>
      <c r="D742" s="17"/>
    </row>
    <row r="743" spans="1:4" x14ac:dyDescent="0.25">
      <c r="A743" s="17">
        <v>30740</v>
      </c>
      <c r="B743" s="17" t="s">
        <v>1182</v>
      </c>
      <c r="C743" s="17">
        <v>30</v>
      </c>
      <c r="D743" s="17"/>
    </row>
    <row r="744" spans="1:4" x14ac:dyDescent="0.25">
      <c r="A744" s="17">
        <v>30740</v>
      </c>
      <c r="B744" s="17" t="s">
        <v>1878</v>
      </c>
      <c r="C744" s="17">
        <v>30</v>
      </c>
      <c r="D744" s="17"/>
    </row>
    <row r="745" spans="1:4" x14ac:dyDescent="0.25">
      <c r="A745" s="17">
        <v>30740</v>
      </c>
      <c r="B745" s="17" t="s">
        <v>1879</v>
      </c>
      <c r="C745" s="17">
        <v>30</v>
      </c>
      <c r="D745" s="17"/>
    </row>
    <row r="746" spans="1:4" x14ac:dyDescent="0.25">
      <c r="A746" s="17">
        <v>30740</v>
      </c>
      <c r="B746" s="17" t="s">
        <v>1880</v>
      </c>
      <c r="C746" s="17">
        <v>30</v>
      </c>
      <c r="D746" s="17"/>
    </row>
    <row r="747" spans="1:4" x14ac:dyDescent="0.25">
      <c r="A747" s="17">
        <v>30740</v>
      </c>
      <c r="B747" s="17" t="s">
        <v>1881</v>
      </c>
      <c r="C747" s="17">
        <v>30</v>
      </c>
      <c r="D747" s="17"/>
    </row>
    <row r="748" spans="1:4" x14ac:dyDescent="0.25">
      <c r="A748" s="17">
        <v>30740</v>
      </c>
      <c r="B748" s="17" t="s">
        <v>1882</v>
      </c>
      <c r="C748" s="17">
        <v>30</v>
      </c>
      <c r="D748" s="17"/>
    </row>
    <row r="749" spans="1:4" x14ac:dyDescent="0.25">
      <c r="A749" s="17">
        <v>30740</v>
      </c>
      <c r="B749" s="17" t="s">
        <v>1174</v>
      </c>
      <c r="C749" s="17">
        <v>30</v>
      </c>
      <c r="D749" s="17"/>
    </row>
    <row r="750" spans="1:4" x14ac:dyDescent="0.25">
      <c r="A750" s="17">
        <v>30740</v>
      </c>
      <c r="B750" s="17" t="s">
        <v>1883</v>
      </c>
      <c r="C750" s="17">
        <v>30</v>
      </c>
      <c r="D750" s="17"/>
    </row>
    <row r="751" spans="1:4" x14ac:dyDescent="0.25">
      <c r="A751" s="17">
        <v>30740</v>
      </c>
      <c r="B751" s="17" t="s">
        <v>1884</v>
      </c>
      <c r="C751" s="17">
        <v>30</v>
      </c>
      <c r="D751" s="17"/>
    </row>
    <row r="752" spans="1:4" x14ac:dyDescent="0.25">
      <c r="A752" s="17">
        <v>30740</v>
      </c>
      <c r="B752" s="17" t="s">
        <v>1885</v>
      </c>
      <c r="C752" s="17">
        <v>30</v>
      </c>
      <c r="D752" s="17"/>
    </row>
    <row r="753" spans="1:4" x14ac:dyDescent="0.25">
      <c r="A753" s="17">
        <v>30740</v>
      </c>
      <c r="B753" s="17" t="s">
        <v>1886</v>
      </c>
      <c r="C753" s="17">
        <v>30</v>
      </c>
      <c r="D753" s="17"/>
    </row>
    <row r="754" spans="1:4" x14ac:dyDescent="0.25">
      <c r="A754" s="17">
        <v>30740</v>
      </c>
      <c r="B754" s="17" t="s">
        <v>1887</v>
      </c>
      <c r="C754" s="17">
        <v>30</v>
      </c>
      <c r="D754" s="17"/>
    </row>
    <row r="755" spans="1:4" x14ac:dyDescent="0.25">
      <c r="A755" s="17">
        <v>30800</v>
      </c>
      <c r="B755" s="17" t="s">
        <v>1888</v>
      </c>
      <c r="C755" s="17">
        <v>30</v>
      </c>
      <c r="D755" s="17"/>
    </row>
    <row r="756" spans="1:4" x14ac:dyDescent="0.25">
      <c r="A756" s="17">
        <v>30800</v>
      </c>
      <c r="B756" s="17" t="s">
        <v>731</v>
      </c>
      <c r="C756" s="17">
        <v>30</v>
      </c>
      <c r="D756" s="17"/>
    </row>
    <row r="757" spans="1:4" x14ac:dyDescent="0.25">
      <c r="A757" s="17">
        <v>30800</v>
      </c>
      <c r="B757" s="17" t="s">
        <v>170</v>
      </c>
      <c r="C757" s="17">
        <v>30</v>
      </c>
      <c r="D757" s="17"/>
    </row>
    <row r="758" spans="1:4" x14ac:dyDescent="0.25">
      <c r="A758" s="17">
        <v>30800</v>
      </c>
      <c r="B758" s="17" t="s">
        <v>799</v>
      </c>
      <c r="C758" s="17">
        <v>30</v>
      </c>
      <c r="D758" s="17"/>
    </row>
    <row r="759" spans="1:4" x14ac:dyDescent="0.25">
      <c r="A759" s="17">
        <v>30800</v>
      </c>
      <c r="B759" s="17" t="s">
        <v>1889</v>
      </c>
      <c r="C759" s="17">
        <v>30</v>
      </c>
      <c r="D759" s="17"/>
    </row>
    <row r="760" spans="1:4" x14ac:dyDescent="0.25">
      <c r="A760" s="17">
        <v>30800</v>
      </c>
      <c r="B760" s="17" t="s">
        <v>834</v>
      </c>
      <c r="C760" s="17">
        <v>30</v>
      </c>
      <c r="D760" s="17"/>
    </row>
    <row r="761" spans="1:4" x14ac:dyDescent="0.25">
      <c r="A761" s="17">
        <v>30810</v>
      </c>
      <c r="B761" s="17" t="s">
        <v>1890</v>
      </c>
      <c r="C761" s="17">
        <v>30</v>
      </c>
      <c r="D761" s="17"/>
    </row>
    <row r="762" spans="1:4" x14ac:dyDescent="0.25">
      <c r="A762" s="17">
        <v>30810</v>
      </c>
      <c r="B762" s="17" t="s">
        <v>855</v>
      </c>
      <c r="C762" s="17">
        <v>30</v>
      </c>
      <c r="D762" s="17"/>
    </row>
    <row r="763" spans="1:4" x14ac:dyDescent="0.25">
      <c r="A763" s="17">
        <v>30811</v>
      </c>
      <c r="B763" s="17" t="s">
        <v>1891</v>
      </c>
      <c r="C763" s="17">
        <v>30</v>
      </c>
      <c r="D763" s="17"/>
    </row>
    <row r="764" spans="1:4" x14ac:dyDescent="0.25">
      <c r="A764" s="17">
        <v>30811</v>
      </c>
      <c r="B764" s="17" t="s">
        <v>747</v>
      </c>
      <c r="C764" s="17">
        <v>30</v>
      </c>
      <c r="D764" s="17"/>
    </row>
    <row r="765" spans="1:4" x14ac:dyDescent="0.25">
      <c r="A765" s="17">
        <v>30811</v>
      </c>
      <c r="B765" s="17" t="s">
        <v>767</v>
      </c>
      <c r="C765" s="17">
        <v>30</v>
      </c>
      <c r="D765" s="17"/>
    </row>
    <row r="766" spans="1:4" x14ac:dyDescent="0.25">
      <c r="A766" s="17">
        <v>30811</v>
      </c>
      <c r="B766" s="17" t="s">
        <v>701</v>
      </c>
      <c r="C766" s="17">
        <v>30</v>
      </c>
      <c r="D766" s="17"/>
    </row>
    <row r="767" spans="1:4" x14ac:dyDescent="0.25">
      <c r="A767" s="17">
        <v>30811</v>
      </c>
      <c r="B767" s="17" t="s">
        <v>790</v>
      </c>
      <c r="C767" s="17">
        <v>30</v>
      </c>
      <c r="D767" s="17"/>
    </row>
    <row r="768" spans="1:4" x14ac:dyDescent="0.25">
      <c r="A768" s="17">
        <v>30811</v>
      </c>
      <c r="B768" s="17" t="s">
        <v>1892</v>
      </c>
      <c r="C768" s="17">
        <v>30</v>
      </c>
      <c r="D768" s="17"/>
    </row>
    <row r="769" spans="1:4" x14ac:dyDescent="0.25">
      <c r="A769" s="17">
        <v>30811</v>
      </c>
      <c r="B769" s="17" t="s">
        <v>1893</v>
      </c>
      <c r="C769" s="17">
        <v>30</v>
      </c>
      <c r="D769" s="17"/>
    </row>
    <row r="770" spans="1:4" x14ac:dyDescent="0.25">
      <c r="A770" s="17">
        <v>30811</v>
      </c>
      <c r="B770" s="17" t="s">
        <v>1894</v>
      </c>
      <c r="C770" s="17">
        <v>30</v>
      </c>
      <c r="D770" s="17"/>
    </row>
    <row r="771" spans="1:4" x14ac:dyDescent="0.25">
      <c r="A771" s="17">
        <v>30811</v>
      </c>
      <c r="B771" s="17" t="s">
        <v>1895</v>
      </c>
      <c r="C771" s="17">
        <v>30</v>
      </c>
      <c r="D771" s="17"/>
    </row>
    <row r="772" spans="1:4" x14ac:dyDescent="0.25">
      <c r="A772" s="17">
        <v>30812</v>
      </c>
      <c r="B772" s="17" t="s">
        <v>716</v>
      </c>
      <c r="C772" s="17">
        <v>30</v>
      </c>
      <c r="D772" s="17"/>
    </row>
    <row r="773" spans="1:4" x14ac:dyDescent="0.25">
      <c r="A773" s="17">
        <v>30812</v>
      </c>
      <c r="B773" s="17" t="s">
        <v>698</v>
      </c>
      <c r="C773" s="17">
        <v>30</v>
      </c>
      <c r="D773" s="17"/>
    </row>
    <row r="774" spans="1:4" x14ac:dyDescent="0.25">
      <c r="A774" s="17">
        <v>30812</v>
      </c>
      <c r="B774" s="17" t="s">
        <v>788</v>
      </c>
      <c r="C774" s="17">
        <v>30</v>
      </c>
      <c r="D774" s="17"/>
    </row>
    <row r="775" spans="1:4" x14ac:dyDescent="0.25">
      <c r="A775" s="17">
        <v>30812</v>
      </c>
      <c r="B775" s="17" t="s">
        <v>700</v>
      </c>
      <c r="C775" s="17">
        <v>30</v>
      </c>
      <c r="D775" s="17"/>
    </row>
    <row r="776" spans="1:4" x14ac:dyDescent="0.25">
      <c r="A776" s="17">
        <v>30812</v>
      </c>
      <c r="B776" s="17" t="s">
        <v>1896</v>
      </c>
      <c r="C776" s="17">
        <v>30</v>
      </c>
      <c r="D776" s="17"/>
    </row>
    <row r="777" spans="1:4" x14ac:dyDescent="0.25">
      <c r="A777" s="17">
        <v>30812</v>
      </c>
      <c r="B777" s="17" t="s">
        <v>737</v>
      </c>
      <c r="C777" s="17">
        <v>30</v>
      </c>
      <c r="D777" s="17"/>
    </row>
    <row r="778" spans="1:4" x14ac:dyDescent="0.25">
      <c r="A778" s="17">
        <v>30812</v>
      </c>
      <c r="B778" s="17" t="s">
        <v>1897</v>
      </c>
      <c r="C778" s="17">
        <v>30</v>
      </c>
      <c r="D778" s="17"/>
    </row>
    <row r="779" spans="1:4" x14ac:dyDescent="0.25">
      <c r="A779" s="17">
        <v>30813</v>
      </c>
      <c r="B779" s="17" t="s">
        <v>1898</v>
      </c>
      <c r="C779" s="17">
        <v>30</v>
      </c>
      <c r="D779" s="17"/>
    </row>
    <row r="780" spans="1:4" x14ac:dyDescent="0.25">
      <c r="A780" s="17">
        <v>30813</v>
      </c>
      <c r="B780" s="17" t="s">
        <v>1899</v>
      </c>
      <c r="C780" s="17">
        <v>30</v>
      </c>
      <c r="D780" s="17"/>
    </row>
    <row r="781" spans="1:4" x14ac:dyDescent="0.25">
      <c r="A781" s="17">
        <v>30813</v>
      </c>
      <c r="B781" s="17" t="s">
        <v>1900</v>
      </c>
      <c r="C781" s="17">
        <v>30</v>
      </c>
      <c r="D781" s="17"/>
    </row>
    <row r="782" spans="1:4" x14ac:dyDescent="0.25">
      <c r="A782" s="17">
        <v>30813</v>
      </c>
      <c r="B782" s="17" t="s">
        <v>1901</v>
      </c>
      <c r="C782" s="17">
        <v>30</v>
      </c>
      <c r="D782" s="17"/>
    </row>
    <row r="783" spans="1:4" x14ac:dyDescent="0.25">
      <c r="A783" s="17">
        <v>30813</v>
      </c>
      <c r="B783" s="17" t="s">
        <v>1902</v>
      </c>
      <c r="C783" s="17">
        <v>30</v>
      </c>
      <c r="D783" s="17"/>
    </row>
    <row r="784" spans="1:4" x14ac:dyDescent="0.25">
      <c r="A784" s="17">
        <v>30813</v>
      </c>
      <c r="B784" s="17" t="s">
        <v>1903</v>
      </c>
      <c r="C784" s="17">
        <v>30</v>
      </c>
      <c r="D784" s="17"/>
    </row>
    <row r="785" spans="1:4" x14ac:dyDescent="0.25">
      <c r="A785" s="17">
        <v>30813</v>
      </c>
      <c r="B785" s="17" t="s">
        <v>1904</v>
      </c>
      <c r="C785" s="17">
        <v>30</v>
      </c>
      <c r="D785" s="17"/>
    </row>
    <row r="786" spans="1:4" x14ac:dyDescent="0.25">
      <c r="A786" s="17">
        <v>30813</v>
      </c>
      <c r="B786" s="17" t="s">
        <v>1905</v>
      </c>
      <c r="C786" s="17">
        <v>30</v>
      </c>
      <c r="D786" s="17"/>
    </row>
    <row r="787" spans="1:4" x14ac:dyDescent="0.25">
      <c r="A787" s="17">
        <v>30813</v>
      </c>
      <c r="B787" s="17" t="s">
        <v>1906</v>
      </c>
      <c r="C787" s="17">
        <v>30</v>
      </c>
      <c r="D787" s="17"/>
    </row>
    <row r="788" spans="1:4" x14ac:dyDescent="0.25">
      <c r="A788" s="17">
        <v>30813</v>
      </c>
      <c r="B788" s="17" t="s">
        <v>1907</v>
      </c>
      <c r="C788" s="17">
        <v>30</v>
      </c>
      <c r="D788" s="17"/>
    </row>
    <row r="789" spans="1:4" x14ac:dyDescent="0.25">
      <c r="A789" s="17">
        <v>30813</v>
      </c>
      <c r="B789" s="17" t="s">
        <v>727</v>
      </c>
      <c r="C789" s="17">
        <v>30</v>
      </c>
      <c r="D789" s="17"/>
    </row>
    <row r="790" spans="1:4" x14ac:dyDescent="0.25">
      <c r="A790" s="17">
        <v>30813</v>
      </c>
      <c r="B790" s="17" t="s">
        <v>1908</v>
      </c>
      <c r="C790" s="17">
        <v>30</v>
      </c>
      <c r="D790" s="17"/>
    </row>
    <row r="791" spans="1:4" x14ac:dyDescent="0.25">
      <c r="A791" s="17">
        <v>30813</v>
      </c>
      <c r="B791" s="17" t="s">
        <v>805</v>
      </c>
      <c r="C791" s="17">
        <v>30</v>
      </c>
      <c r="D791" s="17"/>
    </row>
    <row r="792" spans="1:4" x14ac:dyDescent="0.25">
      <c r="A792" s="17">
        <v>30814</v>
      </c>
      <c r="B792" s="17" t="s">
        <v>697</v>
      </c>
      <c r="C792" s="17">
        <v>30</v>
      </c>
      <c r="D792" s="17"/>
    </row>
    <row r="793" spans="1:4" x14ac:dyDescent="0.25">
      <c r="A793" s="17">
        <v>30814</v>
      </c>
      <c r="B793" s="17" t="s">
        <v>1909</v>
      </c>
      <c r="C793" s="17">
        <v>30</v>
      </c>
      <c r="D793" s="17"/>
    </row>
    <row r="794" spans="1:4" x14ac:dyDescent="0.25">
      <c r="A794" s="17">
        <v>30814</v>
      </c>
      <c r="B794" s="17" t="s">
        <v>839</v>
      </c>
      <c r="C794" s="17">
        <v>30</v>
      </c>
      <c r="D794" s="17"/>
    </row>
    <row r="795" spans="1:4" x14ac:dyDescent="0.25">
      <c r="A795" s="17">
        <v>30814</v>
      </c>
      <c r="B795" s="17" t="s">
        <v>836</v>
      </c>
      <c r="C795" s="17">
        <v>30</v>
      </c>
      <c r="D795" s="17"/>
    </row>
    <row r="796" spans="1:4" x14ac:dyDescent="0.25">
      <c r="A796" s="17">
        <v>30814</v>
      </c>
      <c r="B796" s="17" t="s">
        <v>859</v>
      </c>
      <c r="C796" s="17">
        <v>30</v>
      </c>
      <c r="D796" s="17"/>
    </row>
    <row r="797" spans="1:4" x14ac:dyDescent="0.25">
      <c r="A797" s="17">
        <v>30814</v>
      </c>
      <c r="B797" s="17" t="s">
        <v>1910</v>
      </c>
      <c r="C797" s="17">
        <v>30</v>
      </c>
      <c r="D797" s="17"/>
    </row>
    <row r="798" spans="1:4" x14ac:dyDescent="0.25">
      <c r="A798" s="17">
        <v>30815</v>
      </c>
      <c r="B798" s="17" t="s">
        <v>702</v>
      </c>
      <c r="C798" s="17">
        <v>30</v>
      </c>
      <c r="D798" s="17"/>
    </row>
    <row r="799" spans="1:4" x14ac:dyDescent="0.25">
      <c r="A799" s="17">
        <v>30815</v>
      </c>
      <c r="B799" s="17" t="s">
        <v>730</v>
      </c>
      <c r="C799" s="17">
        <v>30</v>
      </c>
      <c r="D799" s="17"/>
    </row>
    <row r="800" spans="1:4" x14ac:dyDescent="0.25">
      <c r="A800" s="17">
        <v>30815</v>
      </c>
      <c r="B800" s="17" t="s">
        <v>1911</v>
      </c>
      <c r="C800" s="17">
        <v>30</v>
      </c>
      <c r="D800" s="17"/>
    </row>
    <row r="801" spans="1:4" x14ac:dyDescent="0.25">
      <c r="A801" s="17">
        <v>30815</v>
      </c>
      <c r="B801" s="17" t="s">
        <v>770</v>
      </c>
      <c r="C801" s="17">
        <v>30</v>
      </c>
      <c r="D801" s="17"/>
    </row>
    <row r="802" spans="1:4" x14ac:dyDescent="0.25">
      <c r="A802" s="17">
        <v>30815</v>
      </c>
      <c r="B802" s="17" t="s">
        <v>776</v>
      </c>
      <c r="C802" s="17">
        <v>30</v>
      </c>
      <c r="D802" s="17"/>
    </row>
    <row r="803" spans="1:4" x14ac:dyDescent="0.25">
      <c r="A803" s="17">
        <v>30815</v>
      </c>
      <c r="B803" s="17" t="s">
        <v>1912</v>
      </c>
      <c r="C803" s="17">
        <v>30</v>
      </c>
      <c r="D803" s="17"/>
    </row>
    <row r="804" spans="1:4" x14ac:dyDescent="0.25">
      <c r="A804" s="17">
        <v>30816</v>
      </c>
      <c r="B804" s="17" t="s">
        <v>699</v>
      </c>
      <c r="C804" s="17">
        <v>30</v>
      </c>
      <c r="D804" s="17"/>
    </row>
    <row r="805" spans="1:4" x14ac:dyDescent="0.25">
      <c r="A805" s="17">
        <v>30816</v>
      </c>
      <c r="B805" s="17" t="s">
        <v>1913</v>
      </c>
      <c r="C805" s="17">
        <v>30</v>
      </c>
      <c r="D805" s="17"/>
    </row>
    <row r="806" spans="1:4" x14ac:dyDescent="0.25">
      <c r="A806" s="17">
        <v>30816</v>
      </c>
      <c r="B806" s="17" t="s">
        <v>1914</v>
      </c>
      <c r="C806" s="17">
        <v>30</v>
      </c>
      <c r="D806" s="17"/>
    </row>
    <row r="807" spans="1:4" x14ac:dyDescent="0.25">
      <c r="A807" s="17">
        <v>30816</v>
      </c>
      <c r="B807" s="17" t="s">
        <v>761</v>
      </c>
      <c r="C807" s="17">
        <v>30</v>
      </c>
      <c r="D807" s="17"/>
    </row>
    <row r="808" spans="1:4" x14ac:dyDescent="0.25">
      <c r="A808" s="17">
        <v>30817</v>
      </c>
      <c r="B808" s="17" t="s">
        <v>1915</v>
      </c>
      <c r="C808" s="17">
        <v>30</v>
      </c>
      <c r="D808" s="17"/>
    </row>
    <row r="809" spans="1:4" x14ac:dyDescent="0.25">
      <c r="A809" s="17">
        <v>30817</v>
      </c>
      <c r="B809" s="17" t="s">
        <v>1916</v>
      </c>
      <c r="C809" s="17">
        <v>30</v>
      </c>
      <c r="D809" s="17"/>
    </row>
    <row r="810" spans="1:4" x14ac:dyDescent="0.25">
      <c r="A810" s="17">
        <v>30817</v>
      </c>
      <c r="B810" s="17" t="s">
        <v>841</v>
      </c>
      <c r="C810" s="17">
        <v>30</v>
      </c>
      <c r="D810" s="17"/>
    </row>
    <row r="811" spans="1:4" x14ac:dyDescent="0.25">
      <c r="A811" s="17">
        <v>30817</v>
      </c>
      <c r="B811" s="17" t="s">
        <v>1917</v>
      </c>
      <c r="C811" s="17">
        <v>30</v>
      </c>
      <c r="D811" s="17"/>
    </row>
    <row r="812" spans="1:4" x14ac:dyDescent="0.25">
      <c r="A812" s="17">
        <v>30817</v>
      </c>
      <c r="B812" s="17" t="s">
        <v>1918</v>
      </c>
      <c r="C812" s="17">
        <v>30</v>
      </c>
      <c r="D812" s="17"/>
    </row>
    <row r="813" spans="1:4" x14ac:dyDescent="0.25">
      <c r="A813" s="17">
        <v>30820</v>
      </c>
      <c r="B813" s="17" t="s">
        <v>92</v>
      </c>
      <c r="C813" s="17">
        <v>30</v>
      </c>
      <c r="D813" s="17"/>
    </row>
    <row r="814" spans="1:4" x14ac:dyDescent="0.25">
      <c r="A814" s="17">
        <v>30830</v>
      </c>
      <c r="B814" s="17" t="s">
        <v>1919</v>
      </c>
      <c r="C814" s="17">
        <v>30</v>
      </c>
      <c r="D814" s="17"/>
    </row>
    <row r="815" spans="1:4" x14ac:dyDescent="0.25">
      <c r="A815" s="17">
        <v>30831</v>
      </c>
      <c r="B815" s="17" t="s">
        <v>1070</v>
      </c>
      <c r="C815" s="17">
        <v>30</v>
      </c>
      <c r="D815" s="17"/>
    </row>
    <row r="816" spans="1:4" x14ac:dyDescent="0.25">
      <c r="A816" s="17">
        <v>30831</v>
      </c>
      <c r="B816" s="17" t="s">
        <v>1069</v>
      </c>
      <c r="C816" s="17">
        <v>30</v>
      </c>
      <c r="D816" s="17"/>
    </row>
    <row r="817" spans="1:4" x14ac:dyDescent="0.25">
      <c r="A817" s="17">
        <v>30832</v>
      </c>
      <c r="B817" s="17" t="s">
        <v>1002</v>
      </c>
      <c r="C817" s="17">
        <v>30</v>
      </c>
      <c r="D817" s="17"/>
    </row>
    <row r="818" spans="1:4" x14ac:dyDescent="0.25">
      <c r="A818" s="17">
        <v>30833</v>
      </c>
      <c r="B818" s="17" t="s">
        <v>1920</v>
      </c>
      <c r="C818" s="17">
        <v>30</v>
      </c>
      <c r="D818" s="17"/>
    </row>
    <row r="819" spans="1:4" x14ac:dyDescent="0.25">
      <c r="A819" s="17">
        <v>30834</v>
      </c>
      <c r="B819" s="17" t="s">
        <v>1921</v>
      </c>
      <c r="C819" s="17">
        <v>30</v>
      </c>
      <c r="D819" s="17"/>
    </row>
    <row r="820" spans="1:4" x14ac:dyDescent="0.25">
      <c r="A820" s="17">
        <v>30834</v>
      </c>
      <c r="B820" s="17" t="s">
        <v>1922</v>
      </c>
      <c r="C820" s="17">
        <v>30</v>
      </c>
      <c r="D820" s="17"/>
    </row>
    <row r="821" spans="1:4" x14ac:dyDescent="0.25">
      <c r="A821" s="17">
        <v>30834</v>
      </c>
      <c r="B821" s="17" t="s">
        <v>1923</v>
      </c>
      <c r="C821" s="17">
        <v>30</v>
      </c>
      <c r="D821" s="17"/>
    </row>
    <row r="822" spans="1:4" x14ac:dyDescent="0.25">
      <c r="A822" s="17">
        <v>30834</v>
      </c>
      <c r="B822" s="17" t="s">
        <v>1924</v>
      </c>
      <c r="C822" s="17">
        <v>30</v>
      </c>
      <c r="D822" s="17"/>
    </row>
    <row r="823" spans="1:4" x14ac:dyDescent="0.25">
      <c r="A823" s="17">
        <v>30835</v>
      </c>
      <c r="B823" s="17" t="s">
        <v>1925</v>
      </c>
      <c r="C823" s="17">
        <v>30</v>
      </c>
      <c r="D823" s="17"/>
    </row>
    <row r="824" spans="1:4" x14ac:dyDescent="0.25">
      <c r="A824" s="17">
        <v>30835</v>
      </c>
      <c r="B824" s="17" t="s">
        <v>1926</v>
      </c>
      <c r="C824" s="17">
        <v>30</v>
      </c>
      <c r="D824" s="17"/>
    </row>
    <row r="825" spans="1:4" x14ac:dyDescent="0.25">
      <c r="A825" s="17">
        <v>30835</v>
      </c>
      <c r="B825" s="17" t="s">
        <v>1927</v>
      </c>
      <c r="C825" s="17">
        <v>30</v>
      </c>
      <c r="D825" s="17"/>
    </row>
    <row r="826" spans="1:4" x14ac:dyDescent="0.25">
      <c r="A826" s="17">
        <v>30835</v>
      </c>
      <c r="B826" s="17" t="s">
        <v>1928</v>
      </c>
      <c r="C826" s="17">
        <v>30</v>
      </c>
      <c r="D826" s="17"/>
    </row>
    <row r="827" spans="1:4" x14ac:dyDescent="0.25">
      <c r="A827" s="17">
        <v>30835</v>
      </c>
      <c r="B827" s="17" t="s">
        <v>1929</v>
      </c>
      <c r="C827" s="17">
        <v>30</v>
      </c>
      <c r="D827" s="17"/>
    </row>
    <row r="828" spans="1:4" x14ac:dyDescent="0.25">
      <c r="A828" s="17">
        <v>30835</v>
      </c>
      <c r="B828" s="17" t="s">
        <v>1930</v>
      </c>
      <c r="C828" s="17">
        <v>30</v>
      </c>
      <c r="D828" s="17"/>
    </row>
    <row r="829" spans="1:4" x14ac:dyDescent="0.25">
      <c r="A829" s="17">
        <v>30835</v>
      </c>
      <c r="B829" s="17" t="s">
        <v>1931</v>
      </c>
      <c r="C829" s="17">
        <v>30</v>
      </c>
      <c r="D829" s="17"/>
    </row>
    <row r="830" spans="1:4" x14ac:dyDescent="0.25">
      <c r="A830" s="17">
        <v>30835</v>
      </c>
      <c r="B830" s="17" t="s">
        <v>1932</v>
      </c>
      <c r="C830" s="17">
        <v>30</v>
      </c>
      <c r="D830" s="17"/>
    </row>
    <row r="831" spans="1:4" x14ac:dyDescent="0.25">
      <c r="A831" s="17">
        <v>30835</v>
      </c>
      <c r="B831" s="17" t="s">
        <v>1933</v>
      </c>
      <c r="C831" s="17">
        <v>30</v>
      </c>
      <c r="D831" s="17"/>
    </row>
    <row r="832" spans="1:4" x14ac:dyDescent="0.25">
      <c r="A832" s="17">
        <v>30835</v>
      </c>
      <c r="B832" s="17" t="s">
        <v>1934</v>
      </c>
      <c r="C832" s="17">
        <v>30</v>
      </c>
      <c r="D832" s="17"/>
    </row>
    <row r="833" spans="1:4" x14ac:dyDescent="0.25">
      <c r="A833" s="17">
        <v>30835</v>
      </c>
      <c r="B833" s="17" t="s">
        <v>1106</v>
      </c>
      <c r="C833" s="17">
        <v>30</v>
      </c>
      <c r="D833" s="17"/>
    </row>
    <row r="834" spans="1:4" x14ac:dyDescent="0.25">
      <c r="A834" s="17">
        <v>30835</v>
      </c>
      <c r="B834" s="17" t="s">
        <v>1935</v>
      </c>
      <c r="C834" s="17">
        <v>30</v>
      </c>
      <c r="D834" s="17"/>
    </row>
    <row r="835" spans="1:4" x14ac:dyDescent="0.25">
      <c r="A835" s="17">
        <v>30835</v>
      </c>
      <c r="B835" s="17" t="s">
        <v>1936</v>
      </c>
      <c r="C835" s="17">
        <v>30</v>
      </c>
      <c r="D835" s="17"/>
    </row>
    <row r="836" spans="1:4" x14ac:dyDescent="0.25">
      <c r="A836" s="17">
        <v>30835</v>
      </c>
      <c r="B836" s="17" t="s">
        <v>1937</v>
      </c>
      <c r="C836" s="17">
        <v>30</v>
      </c>
      <c r="D836" s="17"/>
    </row>
    <row r="837" spans="1:4" x14ac:dyDescent="0.25">
      <c r="A837" s="17">
        <v>30835</v>
      </c>
      <c r="B837" s="17" t="s">
        <v>1938</v>
      </c>
      <c r="C837" s="17">
        <v>30</v>
      </c>
      <c r="D837" s="17"/>
    </row>
    <row r="838" spans="1:4" x14ac:dyDescent="0.25">
      <c r="A838" s="17">
        <v>30836</v>
      </c>
      <c r="B838" s="17" t="s">
        <v>1005</v>
      </c>
      <c r="C838" s="17">
        <v>30</v>
      </c>
      <c r="D838" s="17"/>
    </row>
    <row r="839" spans="1:4" x14ac:dyDescent="0.25">
      <c r="A839" s="17">
        <v>30836</v>
      </c>
      <c r="B839" s="17" t="s">
        <v>1939</v>
      </c>
      <c r="C839" s="17">
        <v>30</v>
      </c>
      <c r="D839" s="17"/>
    </row>
    <row r="840" spans="1:4" x14ac:dyDescent="0.25">
      <c r="A840" s="17">
        <v>30836</v>
      </c>
      <c r="B840" s="17" t="s">
        <v>1940</v>
      </c>
      <c r="C840" s="17">
        <v>30</v>
      </c>
      <c r="D840" s="17"/>
    </row>
    <row r="841" spans="1:4" x14ac:dyDescent="0.25">
      <c r="A841" s="17">
        <v>30837</v>
      </c>
      <c r="B841" s="17" t="s">
        <v>1941</v>
      </c>
      <c r="C841" s="17">
        <v>30</v>
      </c>
      <c r="D841" s="17"/>
    </row>
    <row r="842" spans="1:4" x14ac:dyDescent="0.25">
      <c r="A842" s="17">
        <v>30837</v>
      </c>
      <c r="B842" s="17" t="s">
        <v>1038</v>
      </c>
      <c r="C842" s="17">
        <v>30</v>
      </c>
      <c r="D842" s="17"/>
    </row>
    <row r="843" spans="1:4" x14ac:dyDescent="0.25">
      <c r="A843" s="17">
        <v>30840</v>
      </c>
      <c r="B843" s="17" t="s">
        <v>368</v>
      </c>
      <c r="C843" s="17">
        <v>30</v>
      </c>
      <c r="D843" s="17"/>
    </row>
    <row r="844" spans="1:4" x14ac:dyDescent="0.25">
      <c r="A844" s="17">
        <v>30848</v>
      </c>
      <c r="B844" s="17" t="s">
        <v>1942</v>
      </c>
      <c r="C844" s="17">
        <v>30</v>
      </c>
      <c r="D844" s="17"/>
    </row>
    <row r="845" spans="1:4" x14ac:dyDescent="0.25">
      <c r="A845" s="17">
        <v>30848</v>
      </c>
      <c r="B845" s="17" t="s">
        <v>1943</v>
      </c>
      <c r="C845" s="17">
        <v>30</v>
      </c>
      <c r="D845" s="17"/>
    </row>
    <row r="846" spans="1:4" x14ac:dyDescent="0.25">
      <c r="A846" s="17">
        <v>30848</v>
      </c>
      <c r="B846" s="17" t="s">
        <v>1944</v>
      </c>
      <c r="C846" s="17">
        <v>30</v>
      </c>
      <c r="D846" s="17"/>
    </row>
    <row r="847" spans="1:4" x14ac:dyDescent="0.25">
      <c r="A847" s="17">
        <v>30848</v>
      </c>
      <c r="B847" s="17" t="s">
        <v>1945</v>
      </c>
      <c r="C847" s="17">
        <v>30</v>
      </c>
      <c r="D847" s="17"/>
    </row>
    <row r="848" spans="1:4" x14ac:dyDescent="0.25">
      <c r="A848" s="17">
        <v>30848</v>
      </c>
      <c r="B848" s="17" t="s">
        <v>1946</v>
      </c>
      <c r="C848" s="17">
        <v>30</v>
      </c>
      <c r="D848" s="17"/>
    </row>
    <row r="849" spans="1:4" x14ac:dyDescent="0.25">
      <c r="A849" s="17">
        <v>30848</v>
      </c>
      <c r="B849" s="17" t="s">
        <v>370</v>
      </c>
      <c r="C849" s="17">
        <v>30</v>
      </c>
      <c r="D849" s="17"/>
    </row>
    <row r="850" spans="1:4" x14ac:dyDescent="0.25">
      <c r="A850" s="17">
        <v>30848</v>
      </c>
      <c r="B850" s="17" t="s">
        <v>1947</v>
      </c>
      <c r="C850" s="17">
        <v>30</v>
      </c>
      <c r="D850" s="17"/>
    </row>
    <row r="851" spans="1:4" x14ac:dyDescent="0.25">
      <c r="A851" s="17">
        <v>30848</v>
      </c>
      <c r="B851" s="17" t="s">
        <v>386</v>
      </c>
      <c r="C851" s="17">
        <v>30</v>
      </c>
      <c r="D851" s="17"/>
    </row>
    <row r="852" spans="1:4" x14ac:dyDescent="0.25">
      <c r="A852" s="17">
        <v>30848</v>
      </c>
      <c r="B852" s="17" t="s">
        <v>1948</v>
      </c>
      <c r="C852" s="17">
        <v>30</v>
      </c>
      <c r="D852" s="17"/>
    </row>
    <row r="853" spans="1:4" x14ac:dyDescent="0.25">
      <c r="A853" s="17">
        <v>30848</v>
      </c>
      <c r="B853" s="17" t="s">
        <v>1949</v>
      </c>
      <c r="C853" s="17">
        <v>30</v>
      </c>
      <c r="D853" s="17"/>
    </row>
    <row r="854" spans="1:4" x14ac:dyDescent="0.25">
      <c r="A854" s="17">
        <v>30848</v>
      </c>
      <c r="B854" s="17" t="s">
        <v>1950</v>
      </c>
      <c r="C854" s="17">
        <v>30</v>
      </c>
      <c r="D854" s="17"/>
    </row>
    <row r="855" spans="1:4" x14ac:dyDescent="0.25">
      <c r="A855" s="17">
        <v>30849</v>
      </c>
      <c r="B855" s="17" t="s">
        <v>1951</v>
      </c>
      <c r="C855" s="17">
        <v>30</v>
      </c>
      <c r="D855" s="17"/>
    </row>
    <row r="856" spans="1:4" x14ac:dyDescent="0.25">
      <c r="A856" s="17">
        <v>30849</v>
      </c>
      <c r="B856" s="17" t="s">
        <v>1952</v>
      </c>
      <c r="C856" s="17">
        <v>30</v>
      </c>
      <c r="D856" s="17"/>
    </row>
    <row r="857" spans="1:4" x14ac:dyDescent="0.25">
      <c r="A857" s="17">
        <v>30849</v>
      </c>
      <c r="B857" s="17" t="s">
        <v>1953</v>
      </c>
      <c r="C857" s="17">
        <v>30</v>
      </c>
      <c r="D857" s="17"/>
    </row>
    <row r="858" spans="1:4" x14ac:dyDescent="0.25">
      <c r="A858" s="17">
        <v>30849</v>
      </c>
      <c r="B858" s="17" t="s">
        <v>1954</v>
      </c>
      <c r="C858" s="17">
        <v>30</v>
      </c>
      <c r="D858" s="17"/>
    </row>
    <row r="859" spans="1:4" x14ac:dyDescent="0.25">
      <c r="A859" s="17">
        <v>30849</v>
      </c>
      <c r="B859" s="17" t="s">
        <v>1955</v>
      </c>
      <c r="C859" s="17">
        <v>30</v>
      </c>
      <c r="D859" s="17"/>
    </row>
    <row r="860" spans="1:4" x14ac:dyDescent="0.25">
      <c r="A860" s="17">
        <v>30849</v>
      </c>
      <c r="B860" s="17" t="s">
        <v>1956</v>
      </c>
      <c r="C860" s="17">
        <v>30</v>
      </c>
      <c r="D860" s="17"/>
    </row>
    <row r="861" spans="1:4" x14ac:dyDescent="0.25">
      <c r="A861" s="17">
        <v>30849</v>
      </c>
      <c r="B861" s="17" t="s">
        <v>1957</v>
      </c>
      <c r="C861" s="17">
        <v>30</v>
      </c>
      <c r="D861" s="17"/>
    </row>
    <row r="862" spans="1:4" x14ac:dyDescent="0.25">
      <c r="A862" s="17">
        <v>30849</v>
      </c>
      <c r="B862" s="17" t="s">
        <v>1958</v>
      </c>
      <c r="C862" s="17">
        <v>30</v>
      </c>
      <c r="D862" s="17"/>
    </row>
    <row r="863" spans="1:4" x14ac:dyDescent="0.25">
      <c r="A863" s="17">
        <v>30849</v>
      </c>
      <c r="B863" s="17" t="s">
        <v>1959</v>
      </c>
      <c r="C863" s="17">
        <v>30</v>
      </c>
      <c r="D863" s="17"/>
    </row>
    <row r="864" spans="1:4" x14ac:dyDescent="0.25">
      <c r="A864" s="17">
        <v>30849</v>
      </c>
      <c r="B864" s="17" t="s">
        <v>1960</v>
      </c>
      <c r="C864" s="17">
        <v>30</v>
      </c>
      <c r="D864" s="17"/>
    </row>
    <row r="865" spans="1:4" x14ac:dyDescent="0.25">
      <c r="A865" s="17">
        <v>30849</v>
      </c>
      <c r="B865" s="17" t="s">
        <v>1961</v>
      </c>
      <c r="C865" s="17">
        <v>30</v>
      </c>
      <c r="D865" s="17"/>
    </row>
    <row r="866" spans="1:4" x14ac:dyDescent="0.25">
      <c r="A866" s="17">
        <v>30849</v>
      </c>
      <c r="B866" s="17" t="s">
        <v>1962</v>
      </c>
      <c r="C866" s="17">
        <v>30</v>
      </c>
      <c r="D866" s="17"/>
    </row>
    <row r="867" spans="1:4" x14ac:dyDescent="0.25">
      <c r="A867" s="17">
        <v>30849</v>
      </c>
      <c r="B867" s="17" t="s">
        <v>1963</v>
      </c>
      <c r="C867" s="17">
        <v>30</v>
      </c>
      <c r="D867" s="17"/>
    </row>
    <row r="868" spans="1:4" x14ac:dyDescent="0.25">
      <c r="A868" s="17">
        <v>30849</v>
      </c>
      <c r="B868" s="17" t="s">
        <v>1964</v>
      </c>
      <c r="C868" s="17">
        <v>30</v>
      </c>
      <c r="D868" s="17"/>
    </row>
    <row r="869" spans="1:4" x14ac:dyDescent="0.25">
      <c r="A869" s="17">
        <v>30850</v>
      </c>
      <c r="B869" s="17" t="s">
        <v>1235</v>
      </c>
      <c r="C869" s="17">
        <v>30</v>
      </c>
      <c r="D869" s="17"/>
    </row>
    <row r="870" spans="1:4" x14ac:dyDescent="0.25">
      <c r="A870" s="17">
        <v>30850</v>
      </c>
      <c r="B870" s="17" t="s">
        <v>1965</v>
      </c>
      <c r="C870" s="17">
        <v>30</v>
      </c>
      <c r="D870" s="17"/>
    </row>
    <row r="871" spans="1:4" x14ac:dyDescent="0.25">
      <c r="A871" s="17">
        <v>30850</v>
      </c>
      <c r="B871" s="17" t="s">
        <v>1966</v>
      </c>
      <c r="C871" s="17">
        <v>30</v>
      </c>
      <c r="D871" s="17"/>
    </row>
    <row r="872" spans="1:4" x14ac:dyDescent="0.25">
      <c r="A872" s="17">
        <v>30850</v>
      </c>
      <c r="B872" s="17" t="s">
        <v>1967</v>
      </c>
      <c r="C872" s="17">
        <v>30</v>
      </c>
      <c r="D872" s="17"/>
    </row>
    <row r="873" spans="1:4" x14ac:dyDescent="0.25">
      <c r="A873" s="17">
        <v>30850</v>
      </c>
      <c r="B873" s="17" t="s">
        <v>1968</v>
      </c>
      <c r="C873" s="17">
        <v>30</v>
      </c>
      <c r="D873" s="17"/>
    </row>
    <row r="874" spans="1:4" x14ac:dyDescent="0.25">
      <c r="A874" s="17">
        <v>30850</v>
      </c>
      <c r="B874" s="17" t="s">
        <v>1969</v>
      </c>
      <c r="C874" s="17">
        <v>30</v>
      </c>
      <c r="D874" s="17"/>
    </row>
    <row r="875" spans="1:4" x14ac:dyDescent="0.25">
      <c r="A875" s="17">
        <v>30850</v>
      </c>
      <c r="B875" s="17" t="s">
        <v>227</v>
      </c>
      <c r="C875" s="17">
        <v>30</v>
      </c>
      <c r="D875" s="17"/>
    </row>
    <row r="876" spans="1:4" x14ac:dyDescent="0.25">
      <c r="A876" s="17">
        <v>30858</v>
      </c>
      <c r="B876" s="17" t="s">
        <v>1970</v>
      </c>
      <c r="C876" s="17">
        <v>30</v>
      </c>
      <c r="D876" s="17"/>
    </row>
    <row r="877" spans="1:4" x14ac:dyDescent="0.25">
      <c r="A877" s="17">
        <v>30858</v>
      </c>
      <c r="B877" s="17" t="s">
        <v>1971</v>
      </c>
      <c r="C877" s="17">
        <v>30</v>
      </c>
      <c r="D877" s="17"/>
    </row>
    <row r="878" spans="1:4" x14ac:dyDescent="0.25">
      <c r="A878" s="17">
        <v>30858</v>
      </c>
      <c r="B878" s="17" t="s">
        <v>1972</v>
      </c>
      <c r="C878" s="17">
        <v>30</v>
      </c>
      <c r="D878" s="17"/>
    </row>
    <row r="879" spans="1:4" x14ac:dyDescent="0.25">
      <c r="A879" s="17">
        <v>30858</v>
      </c>
      <c r="B879" s="17" t="s">
        <v>1973</v>
      </c>
      <c r="C879" s="17">
        <v>30</v>
      </c>
      <c r="D879" s="17"/>
    </row>
    <row r="880" spans="1:4" x14ac:dyDescent="0.25">
      <c r="A880" s="17">
        <v>30858</v>
      </c>
      <c r="B880" s="17" t="s">
        <v>1974</v>
      </c>
      <c r="C880" s="17">
        <v>30</v>
      </c>
      <c r="D880" s="17"/>
    </row>
    <row r="881" spans="1:4" x14ac:dyDescent="0.25">
      <c r="A881" s="17">
        <v>30858</v>
      </c>
      <c r="B881" s="17" t="s">
        <v>1975</v>
      </c>
      <c r="C881" s="17">
        <v>30</v>
      </c>
      <c r="D881" s="17"/>
    </row>
    <row r="882" spans="1:4" x14ac:dyDescent="0.25">
      <c r="A882" s="17">
        <v>30858</v>
      </c>
      <c r="B882" s="17" t="s">
        <v>1976</v>
      </c>
      <c r="C882" s="17">
        <v>30</v>
      </c>
      <c r="D882" s="17"/>
    </row>
    <row r="883" spans="1:4" x14ac:dyDescent="0.25">
      <c r="A883" s="17">
        <v>30858</v>
      </c>
      <c r="B883" s="17" t="s">
        <v>1977</v>
      </c>
      <c r="C883" s="17">
        <v>30</v>
      </c>
      <c r="D883" s="17"/>
    </row>
    <row r="884" spans="1:4" x14ac:dyDescent="0.25">
      <c r="A884" s="17">
        <v>30858</v>
      </c>
      <c r="B884" s="17" t="s">
        <v>1978</v>
      </c>
      <c r="C884" s="17">
        <v>30</v>
      </c>
      <c r="D884" s="17"/>
    </row>
    <row r="885" spans="1:4" x14ac:dyDescent="0.25">
      <c r="A885" s="17">
        <v>30858</v>
      </c>
      <c r="B885" s="17" t="s">
        <v>1979</v>
      </c>
      <c r="C885" s="17">
        <v>30</v>
      </c>
      <c r="D885" s="17"/>
    </row>
    <row r="886" spans="1:4" x14ac:dyDescent="0.25">
      <c r="A886" s="17">
        <v>30858</v>
      </c>
      <c r="B886" s="17" t="s">
        <v>1230</v>
      </c>
      <c r="C886" s="17">
        <v>30</v>
      </c>
      <c r="D886" s="17"/>
    </row>
    <row r="887" spans="1:4" x14ac:dyDescent="0.25">
      <c r="A887" s="17">
        <v>30858</v>
      </c>
      <c r="B887" s="17" t="s">
        <v>1980</v>
      </c>
      <c r="C887" s="17">
        <v>30</v>
      </c>
      <c r="D887" s="17"/>
    </row>
    <row r="888" spans="1:4" x14ac:dyDescent="0.25">
      <c r="A888" s="17">
        <v>30858</v>
      </c>
      <c r="B888" s="17" t="s">
        <v>1981</v>
      </c>
      <c r="C888" s="17">
        <v>30</v>
      </c>
      <c r="D888" s="17"/>
    </row>
    <row r="889" spans="1:4" x14ac:dyDescent="0.25">
      <c r="A889" s="17">
        <v>30858</v>
      </c>
      <c r="B889" s="17" t="s">
        <v>1982</v>
      </c>
      <c r="C889" s="17">
        <v>30</v>
      </c>
      <c r="D889" s="17"/>
    </row>
    <row r="890" spans="1:4" x14ac:dyDescent="0.25">
      <c r="A890" s="17">
        <v>30858</v>
      </c>
      <c r="B890" s="17" t="s">
        <v>1983</v>
      </c>
      <c r="C890" s="17">
        <v>30</v>
      </c>
      <c r="D890" s="17"/>
    </row>
    <row r="891" spans="1:4" x14ac:dyDescent="0.25">
      <c r="A891" s="17">
        <v>30858</v>
      </c>
      <c r="B891" s="17" t="s">
        <v>1984</v>
      </c>
      <c r="C891" s="17">
        <v>30</v>
      </c>
      <c r="D891" s="17"/>
    </row>
    <row r="892" spans="1:4" x14ac:dyDescent="0.25">
      <c r="A892" s="17">
        <v>30858</v>
      </c>
      <c r="B892" s="17" t="s">
        <v>1985</v>
      </c>
      <c r="C892" s="17">
        <v>30</v>
      </c>
      <c r="D892" s="17"/>
    </row>
    <row r="893" spans="1:4" x14ac:dyDescent="0.25">
      <c r="A893" s="17">
        <v>30859</v>
      </c>
      <c r="B893" s="17" t="s">
        <v>97</v>
      </c>
      <c r="C893" s="17">
        <v>30</v>
      </c>
      <c r="D893" s="17"/>
    </row>
    <row r="894" spans="1:4" x14ac:dyDescent="0.25">
      <c r="A894" s="17">
        <v>30859</v>
      </c>
      <c r="B894" s="17" t="s">
        <v>1986</v>
      </c>
      <c r="C894" s="17">
        <v>30</v>
      </c>
      <c r="D894" s="17"/>
    </row>
    <row r="895" spans="1:4" x14ac:dyDescent="0.25">
      <c r="A895" s="17">
        <v>30859</v>
      </c>
      <c r="B895" s="17" t="s">
        <v>1987</v>
      </c>
      <c r="C895" s="17">
        <v>30</v>
      </c>
      <c r="D895" s="17"/>
    </row>
    <row r="896" spans="1:4" x14ac:dyDescent="0.25">
      <c r="A896" s="17">
        <v>30859</v>
      </c>
      <c r="B896" s="17" t="s">
        <v>1988</v>
      </c>
      <c r="C896" s="17">
        <v>30</v>
      </c>
      <c r="D896" s="17"/>
    </row>
    <row r="897" spans="1:4" x14ac:dyDescent="0.25">
      <c r="A897" s="17">
        <v>30859</v>
      </c>
      <c r="B897" s="17" t="s">
        <v>1989</v>
      </c>
      <c r="C897" s="17">
        <v>30</v>
      </c>
      <c r="D897" s="17"/>
    </row>
    <row r="898" spans="1:4" x14ac:dyDescent="0.25">
      <c r="A898" s="17">
        <v>30859</v>
      </c>
      <c r="B898" s="17" t="s">
        <v>1990</v>
      </c>
      <c r="C898" s="17">
        <v>30</v>
      </c>
      <c r="D898" s="17"/>
    </row>
    <row r="899" spans="1:4" x14ac:dyDescent="0.25">
      <c r="A899" s="17">
        <v>30859</v>
      </c>
      <c r="B899" s="17" t="s">
        <v>1226</v>
      </c>
      <c r="C899" s="17">
        <v>30</v>
      </c>
      <c r="D899" s="17"/>
    </row>
    <row r="900" spans="1:4" x14ac:dyDescent="0.25">
      <c r="A900" s="17">
        <v>30859</v>
      </c>
      <c r="B900" s="17" t="s">
        <v>350</v>
      </c>
      <c r="C900" s="17">
        <v>30</v>
      </c>
      <c r="D900" s="17"/>
    </row>
    <row r="901" spans="1:4" x14ac:dyDescent="0.25">
      <c r="A901" s="17">
        <v>30859</v>
      </c>
      <c r="B901" s="17" t="s">
        <v>1991</v>
      </c>
      <c r="C901" s="17">
        <v>30</v>
      </c>
      <c r="D901" s="17"/>
    </row>
    <row r="902" spans="1:4" x14ac:dyDescent="0.25">
      <c r="A902" s="17">
        <v>30860</v>
      </c>
      <c r="B902" s="17" t="s">
        <v>1992</v>
      </c>
      <c r="C902" s="17">
        <v>30</v>
      </c>
      <c r="D902" s="17"/>
    </row>
    <row r="903" spans="1:4" x14ac:dyDescent="0.25">
      <c r="A903" s="17">
        <v>30860</v>
      </c>
      <c r="B903" s="17" t="s">
        <v>1993</v>
      </c>
      <c r="C903" s="17">
        <v>30</v>
      </c>
      <c r="D903" s="17"/>
    </row>
    <row r="904" spans="1:4" x14ac:dyDescent="0.25">
      <c r="A904" s="17">
        <v>30860</v>
      </c>
      <c r="B904" s="17" t="s">
        <v>1994</v>
      </c>
      <c r="C904" s="17">
        <v>30</v>
      </c>
      <c r="D904" s="17"/>
    </row>
    <row r="905" spans="1:4" x14ac:dyDescent="0.25">
      <c r="A905" s="17">
        <v>30868</v>
      </c>
      <c r="B905" s="17" t="s">
        <v>1995</v>
      </c>
      <c r="C905" s="17">
        <v>30</v>
      </c>
      <c r="D905" s="17"/>
    </row>
    <row r="906" spans="1:4" x14ac:dyDescent="0.25">
      <c r="A906" s="17">
        <v>30868</v>
      </c>
      <c r="B906" s="17" t="s">
        <v>1996</v>
      </c>
      <c r="C906" s="17">
        <v>30</v>
      </c>
      <c r="D906" s="17"/>
    </row>
    <row r="907" spans="1:4" x14ac:dyDescent="0.25">
      <c r="A907" s="17">
        <v>30868</v>
      </c>
      <c r="B907" s="17" t="s">
        <v>1997</v>
      </c>
      <c r="C907" s="17">
        <v>30</v>
      </c>
      <c r="D907" s="17"/>
    </row>
    <row r="908" spans="1:4" x14ac:dyDescent="0.25">
      <c r="A908" s="17">
        <v>30868</v>
      </c>
      <c r="B908" s="17" t="s">
        <v>551</v>
      </c>
      <c r="C908" s="17">
        <v>30</v>
      </c>
      <c r="D908" s="17"/>
    </row>
    <row r="909" spans="1:4" x14ac:dyDescent="0.25">
      <c r="A909" s="17">
        <v>30868</v>
      </c>
      <c r="B909" s="17" t="s">
        <v>1998</v>
      </c>
      <c r="C909" s="17">
        <v>30</v>
      </c>
      <c r="D909" s="17"/>
    </row>
    <row r="910" spans="1:4" x14ac:dyDescent="0.25">
      <c r="A910" s="17">
        <v>30868</v>
      </c>
      <c r="B910" s="17" t="s">
        <v>575</v>
      </c>
      <c r="C910" s="17">
        <v>30</v>
      </c>
      <c r="D910" s="17"/>
    </row>
    <row r="911" spans="1:4" x14ac:dyDescent="0.25">
      <c r="A911" s="17">
        <v>30868</v>
      </c>
      <c r="B911" s="17" t="s">
        <v>1999</v>
      </c>
      <c r="C911" s="17">
        <v>30</v>
      </c>
      <c r="D911" s="17"/>
    </row>
    <row r="912" spans="1:4" x14ac:dyDescent="0.25">
      <c r="A912" s="17">
        <v>30868</v>
      </c>
      <c r="B912" s="17" t="s">
        <v>2000</v>
      </c>
      <c r="C912" s="17">
        <v>30</v>
      </c>
      <c r="D912" s="17"/>
    </row>
    <row r="913" spans="1:4" x14ac:dyDescent="0.25">
      <c r="A913" s="17">
        <v>30868</v>
      </c>
      <c r="B913" s="17" t="s">
        <v>2001</v>
      </c>
      <c r="C913" s="17">
        <v>30</v>
      </c>
      <c r="D913" s="17"/>
    </row>
    <row r="914" spans="1:4" x14ac:dyDescent="0.25">
      <c r="A914" s="17">
        <v>30868</v>
      </c>
      <c r="B914" s="17" t="s">
        <v>2002</v>
      </c>
      <c r="C914" s="17">
        <v>30</v>
      </c>
      <c r="D914" s="17"/>
    </row>
    <row r="915" spans="1:4" x14ac:dyDescent="0.25">
      <c r="A915" s="17">
        <v>30869</v>
      </c>
      <c r="B915" s="17" t="s">
        <v>2003</v>
      </c>
      <c r="C915" s="17">
        <v>30</v>
      </c>
      <c r="D915" s="17"/>
    </row>
    <row r="916" spans="1:4" x14ac:dyDescent="0.25">
      <c r="A916" s="17">
        <v>30870</v>
      </c>
      <c r="B916" s="17" t="s">
        <v>178</v>
      </c>
      <c r="C916" s="17">
        <v>30</v>
      </c>
      <c r="D916" s="17"/>
    </row>
    <row r="917" spans="1:4" x14ac:dyDescent="0.25">
      <c r="A917" s="17">
        <v>30876</v>
      </c>
      <c r="B917" s="17" t="s">
        <v>224</v>
      </c>
      <c r="C917" s="17">
        <v>30</v>
      </c>
      <c r="D917" s="17"/>
    </row>
    <row r="918" spans="1:4" x14ac:dyDescent="0.25">
      <c r="A918" s="17">
        <v>30876</v>
      </c>
      <c r="B918" s="17" t="s">
        <v>2004</v>
      </c>
      <c r="C918" s="17">
        <v>30</v>
      </c>
      <c r="D918" s="17"/>
    </row>
    <row r="919" spans="1:4" x14ac:dyDescent="0.25">
      <c r="A919" s="17">
        <v>30876</v>
      </c>
      <c r="B919" s="17" t="s">
        <v>2005</v>
      </c>
      <c r="C919" s="17">
        <v>30</v>
      </c>
      <c r="D919" s="17"/>
    </row>
    <row r="920" spans="1:4" x14ac:dyDescent="0.25">
      <c r="A920" s="17">
        <v>30876</v>
      </c>
      <c r="B920" s="17" t="s">
        <v>2006</v>
      </c>
      <c r="C920" s="17">
        <v>30</v>
      </c>
      <c r="D920" s="17"/>
    </row>
    <row r="921" spans="1:4" x14ac:dyDescent="0.25">
      <c r="A921" s="17">
        <v>30876</v>
      </c>
      <c r="B921" s="17" t="s">
        <v>2007</v>
      </c>
      <c r="C921" s="17">
        <v>30</v>
      </c>
      <c r="D921" s="17"/>
    </row>
    <row r="922" spans="1:4" x14ac:dyDescent="0.25">
      <c r="A922" s="17">
        <v>30876</v>
      </c>
      <c r="B922" s="17" t="s">
        <v>2008</v>
      </c>
      <c r="C922" s="17">
        <v>30</v>
      </c>
      <c r="D922" s="17"/>
    </row>
    <row r="923" spans="1:4" x14ac:dyDescent="0.25">
      <c r="A923" s="17">
        <v>30876</v>
      </c>
      <c r="B923" s="17" t="s">
        <v>2009</v>
      </c>
      <c r="C923" s="17">
        <v>30</v>
      </c>
      <c r="D923" s="17"/>
    </row>
    <row r="924" spans="1:4" x14ac:dyDescent="0.25">
      <c r="A924" s="17">
        <v>30876</v>
      </c>
      <c r="B924" s="17" t="s">
        <v>2010</v>
      </c>
      <c r="C924" s="17">
        <v>30</v>
      </c>
      <c r="D924" s="17"/>
    </row>
    <row r="925" spans="1:4" x14ac:dyDescent="0.25">
      <c r="A925" s="17">
        <v>30876</v>
      </c>
      <c r="B925" s="17" t="s">
        <v>2011</v>
      </c>
      <c r="C925" s="17">
        <v>30</v>
      </c>
      <c r="D925" s="17"/>
    </row>
    <row r="926" spans="1:4" x14ac:dyDescent="0.25">
      <c r="A926" s="17">
        <v>30876</v>
      </c>
      <c r="B926" s="17" t="s">
        <v>2012</v>
      </c>
      <c r="C926" s="17">
        <v>30</v>
      </c>
      <c r="D926" s="17"/>
    </row>
    <row r="927" spans="1:4" x14ac:dyDescent="0.25">
      <c r="A927" s="17">
        <v>30876</v>
      </c>
      <c r="B927" s="17" t="s">
        <v>2013</v>
      </c>
      <c r="C927" s="17">
        <v>30</v>
      </c>
      <c r="D927" s="17"/>
    </row>
    <row r="928" spans="1:4" x14ac:dyDescent="0.25">
      <c r="A928" s="17">
        <v>30876</v>
      </c>
      <c r="B928" s="17" t="s">
        <v>2014</v>
      </c>
      <c r="C928" s="17">
        <v>30</v>
      </c>
      <c r="D928" s="17"/>
    </row>
    <row r="929" spans="1:4" x14ac:dyDescent="0.25">
      <c r="A929" s="17">
        <v>30876</v>
      </c>
      <c r="B929" s="17" t="s">
        <v>2015</v>
      </c>
      <c r="C929" s="17">
        <v>30</v>
      </c>
      <c r="D929" s="17"/>
    </row>
    <row r="930" spans="1:4" x14ac:dyDescent="0.25">
      <c r="A930" s="17">
        <v>30876</v>
      </c>
      <c r="B930" s="17" t="s">
        <v>2016</v>
      </c>
      <c r="C930" s="17">
        <v>30</v>
      </c>
      <c r="D930" s="17"/>
    </row>
    <row r="931" spans="1:4" x14ac:dyDescent="0.25">
      <c r="A931" s="17">
        <v>30877</v>
      </c>
      <c r="B931" s="17" t="s">
        <v>2017</v>
      </c>
      <c r="C931" s="17">
        <v>30</v>
      </c>
      <c r="D931" s="17"/>
    </row>
    <row r="932" spans="1:4" x14ac:dyDescent="0.25">
      <c r="A932" s="17">
        <v>30877</v>
      </c>
      <c r="B932" s="17" t="s">
        <v>2018</v>
      </c>
      <c r="C932" s="17">
        <v>30</v>
      </c>
      <c r="D932" s="17"/>
    </row>
    <row r="933" spans="1:4" x14ac:dyDescent="0.25">
      <c r="A933" s="17">
        <v>30877</v>
      </c>
      <c r="B933" s="17" t="s">
        <v>871</v>
      </c>
      <c r="C933" s="17">
        <v>30</v>
      </c>
      <c r="D933" s="17"/>
    </row>
    <row r="934" spans="1:4" x14ac:dyDescent="0.25">
      <c r="A934" s="17">
        <v>30877</v>
      </c>
      <c r="B934" s="17" t="s">
        <v>2019</v>
      </c>
      <c r="C934" s="17">
        <v>30</v>
      </c>
      <c r="D934" s="17"/>
    </row>
    <row r="935" spans="1:4" x14ac:dyDescent="0.25">
      <c r="A935" s="17">
        <v>30877</v>
      </c>
      <c r="B935" s="17" t="s">
        <v>2020</v>
      </c>
      <c r="C935" s="17">
        <v>30</v>
      </c>
      <c r="D935" s="17"/>
    </row>
    <row r="936" spans="1:4" x14ac:dyDescent="0.25">
      <c r="A936" s="17">
        <v>30877</v>
      </c>
      <c r="B936" s="17" t="s">
        <v>2021</v>
      </c>
      <c r="C936" s="17">
        <v>30</v>
      </c>
      <c r="D936" s="17"/>
    </row>
    <row r="937" spans="1:4" x14ac:dyDescent="0.25">
      <c r="A937" s="17">
        <v>30877</v>
      </c>
      <c r="B937" s="17" t="s">
        <v>2022</v>
      </c>
      <c r="C937" s="17">
        <v>30</v>
      </c>
      <c r="D937" s="17"/>
    </row>
    <row r="938" spans="1:4" x14ac:dyDescent="0.25">
      <c r="A938" s="17">
        <v>30878</v>
      </c>
      <c r="B938" s="17" t="s">
        <v>2023</v>
      </c>
      <c r="C938" s="17">
        <v>30</v>
      </c>
      <c r="D938" s="17"/>
    </row>
    <row r="939" spans="1:4" x14ac:dyDescent="0.25">
      <c r="A939" s="17">
        <v>30878</v>
      </c>
      <c r="B939" s="17" t="s">
        <v>2024</v>
      </c>
      <c r="C939" s="17">
        <v>30</v>
      </c>
      <c r="D939" s="17"/>
    </row>
    <row r="940" spans="1:4" x14ac:dyDescent="0.25">
      <c r="A940" s="17">
        <v>30878</v>
      </c>
      <c r="B940" s="17" t="s">
        <v>2025</v>
      </c>
      <c r="C940" s="17">
        <v>30</v>
      </c>
      <c r="D940" s="17"/>
    </row>
    <row r="941" spans="1:4" x14ac:dyDescent="0.25">
      <c r="A941" s="17">
        <v>30878</v>
      </c>
      <c r="B941" s="17" t="s">
        <v>875</v>
      </c>
      <c r="C941" s="17">
        <v>30</v>
      </c>
      <c r="D941" s="17"/>
    </row>
    <row r="942" spans="1:4" x14ac:dyDescent="0.25">
      <c r="A942" s="17">
        <v>30878</v>
      </c>
      <c r="B942" s="17" t="s">
        <v>2026</v>
      </c>
      <c r="C942" s="17">
        <v>30</v>
      </c>
      <c r="D942" s="17"/>
    </row>
    <row r="943" spans="1:4" x14ac:dyDescent="0.25">
      <c r="A943" s="17">
        <v>30878</v>
      </c>
      <c r="B943" s="17" t="s">
        <v>777</v>
      </c>
      <c r="C943" s="17">
        <v>30</v>
      </c>
      <c r="D943" s="17"/>
    </row>
    <row r="944" spans="1:4" x14ac:dyDescent="0.25">
      <c r="A944" s="17">
        <v>30878</v>
      </c>
      <c r="B944" s="17" t="s">
        <v>2027</v>
      </c>
      <c r="C944" s="17">
        <v>30</v>
      </c>
      <c r="D944" s="17"/>
    </row>
    <row r="945" spans="1:4" x14ac:dyDescent="0.25">
      <c r="A945" s="17">
        <v>30878</v>
      </c>
      <c r="B945" s="17" t="s">
        <v>2028</v>
      </c>
      <c r="C945" s="17">
        <v>30</v>
      </c>
      <c r="D945" s="17"/>
    </row>
    <row r="946" spans="1:4" x14ac:dyDescent="0.25">
      <c r="A946" s="17">
        <v>30879</v>
      </c>
      <c r="B946" s="17" t="s">
        <v>2029</v>
      </c>
      <c r="C946" s="17">
        <v>30</v>
      </c>
      <c r="D946" s="17"/>
    </row>
    <row r="947" spans="1:4" x14ac:dyDescent="0.25">
      <c r="A947" s="17">
        <v>30879</v>
      </c>
      <c r="B947" s="17" t="s">
        <v>2030</v>
      </c>
      <c r="C947" s="17">
        <v>30</v>
      </c>
      <c r="D947" s="17"/>
    </row>
    <row r="948" spans="1:4" x14ac:dyDescent="0.25">
      <c r="A948" s="17">
        <v>30879</v>
      </c>
      <c r="B948" s="17" t="s">
        <v>2031</v>
      </c>
      <c r="C948" s="17">
        <v>30</v>
      </c>
      <c r="D948" s="17"/>
    </row>
    <row r="949" spans="1:4" x14ac:dyDescent="0.25">
      <c r="A949" s="17">
        <v>30879</v>
      </c>
      <c r="B949" s="17" t="s">
        <v>2032</v>
      </c>
      <c r="C949" s="17">
        <v>30</v>
      </c>
      <c r="D949" s="17"/>
    </row>
    <row r="950" spans="1:4" x14ac:dyDescent="0.25">
      <c r="A950" s="17">
        <v>30879</v>
      </c>
      <c r="B950" s="17" t="s">
        <v>2033</v>
      </c>
      <c r="C950" s="17">
        <v>30</v>
      </c>
      <c r="D950" s="17"/>
    </row>
    <row r="951" spans="1:4" x14ac:dyDescent="0.25">
      <c r="A951" s="17">
        <v>30879</v>
      </c>
      <c r="B951" s="17" t="s">
        <v>2034</v>
      </c>
      <c r="C951" s="17">
        <v>30</v>
      </c>
      <c r="D951" s="17"/>
    </row>
    <row r="952" spans="1:4" x14ac:dyDescent="0.25">
      <c r="A952" s="17">
        <v>30879</v>
      </c>
      <c r="B952" s="17" t="s">
        <v>2035</v>
      </c>
      <c r="C952" s="17">
        <v>30</v>
      </c>
      <c r="D952" s="17"/>
    </row>
    <row r="953" spans="1:4" x14ac:dyDescent="0.25">
      <c r="A953" s="17">
        <v>30880</v>
      </c>
      <c r="B953" s="17" t="s">
        <v>85</v>
      </c>
      <c r="C953" s="17">
        <v>30</v>
      </c>
      <c r="D953" s="17"/>
    </row>
    <row r="954" spans="1:4" x14ac:dyDescent="0.25">
      <c r="A954" s="17">
        <v>30889</v>
      </c>
      <c r="B954" s="17" t="s">
        <v>2036</v>
      </c>
      <c r="C954" s="17">
        <v>30</v>
      </c>
      <c r="D954" s="17"/>
    </row>
    <row r="955" spans="1:4" x14ac:dyDescent="0.25">
      <c r="A955" s="17">
        <v>30889</v>
      </c>
      <c r="B955" s="17" t="s">
        <v>295</v>
      </c>
      <c r="C955" s="17">
        <v>30</v>
      </c>
      <c r="D955" s="17"/>
    </row>
    <row r="956" spans="1:4" x14ac:dyDescent="0.25">
      <c r="A956" s="17">
        <v>30889</v>
      </c>
      <c r="B956" s="17" t="s">
        <v>2037</v>
      </c>
      <c r="C956" s="17">
        <v>30</v>
      </c>
      <c r="D956" s="17"/>
    </row>
    <row r="957" spans="1:4" x14ac:dyDescent="0.25">
      <c r="A957" s="17">
        <v>30889</v>
      </c>
      <c r="B957" s="17" t="s">
        <v>2038</v>
      </c>
      <c r="C957" s="17">
        <v>30</v>
      </c>
      <c r="D957" s="17"/>
    </row>
    <row r="958" spans="1:4" x14ac:dyDescent="0.25">
      <c r="A958" s="17">
        <v>30889</v>
      </c>
      <c r="B958" s="17" t="s">
        <v>2039</v>
      </c>
      <c r="C958" s="17">
        <v>30</v>
      </c>
      <c r="D958" s="17"/>
    </row>
    <row r="959" spans="1:4" x14ac:dyDescent="0.25">
      <c r="A959" s="17">
        <v>30889</v>
      </c>
      <c r="B959" s="17" t="s">
        <v>2040</v>
      </c>
      <c r="C959" s="17">
        <v>30</v>
      </c>
      <c r="D959" s="17"/>
    </row>
    <row r="960" spans="1:4" x14ac:dyDescent="0.25">
      <c r="A960" s="17">
        <v>30889</v>
      </c>
      <c r="B960" s="17" t="s">
        <v>292</v>
      </c>
      <c r="C960" s="17">
        <v>30</v>
      </c>
      <c r="D960" s="17"/>
    </row>
    <row r="961" spans="1:4" x14ac:dyDescent="0.25">
      <c r="A961" s="17">
        <v>30889</v>
      </c>
      <c r="B961" s="17" t="s">
        <v>301</v>
      </c>
      <c r="C961" s="17">
        <v>30</v>
      </c>
      <c r="D961" s="17"/>
    </row>
    <row r="962" spans="1:4" x14ac:dyDescent="0.25">
      <c r="A962" s="17">
        <v>30889</v>
      </c>
      <c r="B962" s="17" t="s">
        <v>2041</v>
      </c>
      <c r="C962" s="17">
        <v>30</v>
      </c>
      <c r="D962" s="17"/>
    </row>
    <row r="963" spans="1:4" x14ac:dyDescent="0.25">
      <c r="A963" s="17">
        <v>30889</v>
      </c>
      <c r="B963" s="17" t="s">
        <v>2042</v>
      </c>
      <c r="C963" s="17">
        <v>30</v>
      </c>
      <c r="D963" s="17"/>
    </row>
    <row r="964" spans="1:4" x14ac:dyDescent="0.25">
      <c r="A964" s="17">
        <v>30889</v>
      </c>
      <c r="B964" s="17" t="s">
        <v>2043</v>
      </c>
      <c r="C964" s="17">
        <v>30</v>
      </c>
      <c r="D964" s="17"/>
    </row>
    <row r="965" spans="1:4" x14ac:dyDescent="0.25">
      <c r="A965" s="17">
        <v>30889</v>
      </c>
      <c r="B965" s="17" t="s">
        <v>322</v>
      </c>
      <c r="C965" s="17">
        <v>30</v>
      </c>
      <c r="D965" s="17"/>
    </row>
    <row r="966" spans="1:4" x14ac:dyDescent="0.25">
      <c r="A966" s="17">
        <v>30889</v>
      </c>
      <c r="B966" s="17" t="s">
        <v>310</v>
      </c>
      <c r="C966" s="17">
        <v>30</v>
      </c>
      <c r="D966" s="17"/>
    </row>
    <row r="967" spans="1:4" x14ac:dyDescent="0.25">
      <c r="A967" s="17">
        <v>30889</v>
      </c>
      <c r="B967" s="17" t="s">
        <v>259</v>
      </c>
      <c r="C967" s="17">
        <v>30</v>
      </c>
      <c r="D967" s="17"/>
    </row>
    <row r="968" spans="1:4" x14ac:dyDescent="0.25">
      <c r="A968" s="17">
        <v>30890</v>
      </c>
      <c r="B968" s="17" t="s">
        <v>2044</v>
      </c>
      <c r="C968" s="17">
        <v>30</v>
      </c>
      <c r="D968" s="17"/>
    </row>
    <row r="969" spans="1:4" x14ac:dyDescent="0.25">
      <c r="A969" s="17">
        <v>30890</v>
      </c>
      <c r="B969" s="17" t="s">
        <v>2045</v>
      </c>
      <c r="C969" s="17">
        <v>30</v>
      </c>
      <c r="D969" s="17"/>
    </row>
    <row r="970" spans="1:4" x14ac:dyDescent="0.25">
      <c r="A970" s="17">
        <v>30890</v>
      </c>
      <c r="B970" s="17" t="s">
        <v>2046</v>
      </c>
      <c r="C970" s="17">
        <v>30</v>
      </c>
      <c r="D970" s="17"/>
    </row>
    <row r="971" spans="1:4" x14ac:dyDescent="0.25">
      <c r="A971" s="17">
        <v>30890</v>
      </c>
      <c r="B971" s="17" t="s">
        <v>2047</v>
      </c>
      <c r="C971" s="17">
        <v>30</v>
      </c>
      <c r="D971" s="17"/>
    </row>
    <row r="972" spans="1:4" x14ac:dyDescent="0.25">
      <c r="A972" s="17">
        <v>30890</v>
      </c>
      <c r="B972" s="17" t="s">
        <v>864</v>
      </c>
      <c r="C972" s="17">
        <v>30</v>
      </c>
      <c r="D972" s="17"/>
    </row>
    <row r="973" spans="1:4" x14ac:dyDescent="0.25">
      <c r="A973" s="17">
        <v>30890</v>
      </c>
      <c r="B973" s="17" t="s">
        <v>2048</v>
      </c>
      <c r="C973" s="17">
        <v>30</v>
      </c>
      <c r="D973" s="17"/>
    </row>
    <row r="974" spans="1:4" x14ac:dyDescent="0.25">
      <c r="A974" s="17">
        <v>30890</v>
      </c>
      <c r="B974" s="17" t="s">
        <v>2049</v>
      </c>
      <c r="C974" s="17">
        <v>30</v>
      </c>
      <c r="D974" s="17"/>
    </row>
    <row r="975" spans="1:4" x14ac:dyDescent="0.25">
      <c r="A975" s="17">
        <v>30890</v>
      </c>
      <c r="B975" s="17" t="s">
        <v>2050</v>
      </c>
      <c r="C975" s="17">
        <v>30</v>
      </c>
      <c r="D975" s="17"/>
    </row>
    <row r="976" spans="1:4" x14ac:dyDescent="0.25">
      <c r="A976" s="17">
        <v>30890</v>
      </c>
      <c r="B976" s="17" t="s">
        <v>1137</v>
      </c>
      <c r="C976" s="17">
        <v>30</v>
      </c>
      <c r="D976" s="17"/>
    </row>
    <row r="977" spans="1:4" x14ac:dyDescent="0.25">
      <c r="A977" s="17">
        <v>30890</v>
      </c>
      <c r="B977" s="17" t="s">
        <v>862</v>
      </c>
      <c r="C977" s="17">
        <v>30</v>
      </c>
      <c r="D977" s="17"/>
    </row>
    <row r="978" spans="1:4" x14ac:dyDescent="0.25">
      <c r="A978" s="17">
        <v>30891</v>
      </c>
      <c r="B978" s="17" t="s">
        <v>2051</v>
      </c>
      <c r="C978" s="17">
        <v>30</v>
      </c>
      <c r="D978" s="17"/>
    </row>
    <row r="979" spans="1:4" x14ac:dyDescent="0.25">
      <c r="A979" s="17">
        <v>30891</v>
      </c>
      <c r="B979" s="17" t="s">
        <v>2052</v>
      </c>
      <c r="C979" s="17">
        <v>30</v>
      </c>
      <c r="D979" s="17"/>
    </row>
    <row r="980" spans="1:4" x14ac:dyDescent="0.25">
      <c r="A980" s="17">
        <v>30891</v>
      </c>
      <c r="B980" s="17" t="s">
        <v>2053</v>
      </c>
      <c r="C980" s="17">
        <v>30</v>
      </c>
      <c r="D980" s="17"/>
    </row>
    <row r="981" spans="1:4" x14ac:dyDescent="0.25">
      <c r="A981" s="17">
        <v>30892</v>
      </c>
      <c r="B981" s="17" t="s">
        <v>166</v>
      </c>
      <c r="C981" s="17">
        <v>30</v>
      </c>
      <c r="D981" s="17"/>
    </row>
    <row r="982" spans="1:4" x14ac:dyDescent="0.25">
      <c r="A982" s="17">
        <v>30893</v>
      </c>
      <c r="B982" s="17" t="s">
        <v>707</v>
      </c>
      <c r="C982" s="17">
        <v>30</v>
      </c>
      <c r="D982" s="17"/>
    </row>
  </sheetData>
  <sheetProtection password="CF39"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242B4D488CCFC4FB6A4E48FD833CF46" ma:contentTypeVersion="9" ma:contentTypeDescription="Crear nuevo documento." ma:contentTypeScope="" ma:versionID="9dd3f6aff4e6d10825ce8763b810f31e">
  <xsd:schema xmlns:xsd="http://www.w3.org/2001/XMLSchema" xmlns:xs="http://www.w3.org/2001/XMLSchema" xmlns:p="http://schemas.microsoft.com/office/2006/metadata/properties" xmlns:ns2="cb63bd73-5219-4c4a-9c18-60955711d0a5" targetNamespace="http://schemas.microsoft.com/office/2006/metadata/properties" ma:root="true" ma:fieldsID="dd78f05732154d0d262812d196cc3768" ns2:_="">
    <xsd:import namespace="cb63bd73-5219-4c4a-9c18-60955711d0a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63bd73-5219-4c4a-9c18-60955711d0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B M D A A B Q S w M E F A A C A A g A 9 V 1 u V G K s O z + j A A A A 9 g A A A B I A H A B D b 2 5 m a W c v U G F j a 2 F n Z S 5 4 b W w g o h g A K K A U A A A A A A A A A A A A A A A A A A A A A A A A A A A A h Y + x D o I w F E V / h X S n r 9 T F k E c d j J s k J i T G t S k V G q E Y W i z / 5 u A n + Q t i F H V z v O e e 4 d 7 7 9 Y a r s W 2 i i + 6 d 6 W x G E s p I p K 3 q S m O r j A z + G C / J S u B O q p O s d D T J 1 q W j K z N S e 3 9 O A U I I N C x o 1 1 f A G U v g k G 8 L V e t W k o 9 s / s u x s c 5 L q z Q R u H + N E Z w m j F P O p k 0 I M 8 T c 2 K / A p + 7 Z / k B c D 4 0 f e i 2 0 i z c F w h w R 3 h / E A 1 B L A w Q U A A I A C A D 1 X W 5 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9 V 1 u V C i K R 7 g O A A A A E Q A A A B M A H A B G b 3 J t d W x h c y 9 T Z W N 0 a W 9 u M S 5 t I K I Y A C i g F A A A A A A A A A A A A A A A A A A A A A A A A A A A A C t O T S 7 J z M 9 T C I b Q h t Y A U E s B A i 0 A F A A C A A g A 9 V 1 u V G K s O z + j A A A A 9 g A A A B I A A A A A A A A A A A A A A A A A A A A A A E N v b m Z p Z y 9 Q Y W N r Y W d l L n h t b F B L A Q I t A B Q A A g A I A P V d b l Q P y u m r p A A A A O k A A A A T A A A A A A A A A A A A A A A A A O 8 A A A B b Q 2 9 u d G V u d F 9 U e X B l c 1 0 u e G 1 s U E s B A i 0 A F A A C A A g A 9 V 1 u 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D h A t H j B x s N G u i 4 6 f z p j g o k A A A A A A g A A A A A A A 2 Y A A M A A A A A Q A A A A p n w f v c Y c H H C u 7 H z v 3 T e 2 H Q A A A A A E g A A A o A A A A B A A A A B I m j f w Z e I P Q c 5 e M C 4 R 4 w f p U A A A A J D g U Y E P c p 8 8 w N G 8 q r y 2 k v e 1 1 e X S K J f Z O x s g m / 0 L + e w w 4 I p x Z p h R u y 3 i 2 Y v c D w P m z y 4 n w z z g X K 0 s i P V V 8 b B s 2 M U C l B T u + e G t 3 b 5 j M e Q N j z E I F A A A A B c i 1 q Q A R d u F M e D K l A J u G 3 M X w 0 S e < / D a t a M a s h u p > 
</file>

<file path=customXml/itemProps1.xml><?xml version="1.0" encoding="utf-8"?>
<ds:datastoreItem xmlns:ds="http://schemas.openxmlformats.org/officeDocument/2006/customXml" ds:itemID="{36445AFE-AB41-4B27-915D-9C7F46FD3FBA}">
  <ds:schemaRefs>
    <ds:schemaRef ds:uri="http://schemas.microsoft.com/sharepoint/v3/contenttype/forms"/>
  </ds:schemaRefs>
</ds:datastoreItem>
</file>

<file path=customXml/itemProps2.xml><?xml version="1.0" encoding="utf-8"?>
<ds:datastoreItem xmlns:ds="http://schemas.openxmlformats.org/officeDocument/2006/customXml" ds:itemID="{E16B5E9A-C443-4C86-A035-C01BC193C8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63bd73-5219-4c4a-9c18-60955711d0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003F43-07CA-4E8A-8754-FA2E901190A4}">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51F324D6-7A49-4595-ADD2-6780AD3829B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53</vt:i4>
      </vt:variant>
    </vt:vector>
  </HeadingPairs>
  <TitlesOfParts>
    <vt:vector size="56" baseType="lpstr">
      <vt:lpstr>ENUMERACION DE ALOJAMIENTOS</vt:lpstr>
      <vt:lpstr>Datos</vt:lpstr>
      <vt:lpstr>CP</vt:lpstr>
      <vt:lpstr>Datos!ABANILLA</vt:lpstr>
      <vt:lpstr>ABANILLA</vt:lpstr>
      <vt:lpstr>Datos!ABARAN</vt:lpstr>
      <vt:lpstr>ABARAN</vt:lpstr>
      <vt:lpstr>Datos!AGUILAS</vt:lpstr>
      <vt:lpstr>AGUILAS</vt:lpstr>
      <vt:lpstr>ALBUDEITE</vt:lpstr>
      <vt:lpstr>ALCANTARILLA</vt:lpstr>
      <vt:lpstr>ALEDO</vt:lpstr>
      <vt:lpstr>ALGUAZAS</vt:lpstr>
      <vt:lpstr>ALHAMA_DE_MURCIA</vt:lpstr>
      <vt:lpstr>ARCHENA</vt:lpstr>
      <vt:lpstr>BENIEL</vt:lpstr>
      <vt:lpstr>BLANCA</vt:lpstr>
      <vt:lpstr>BULLAS</vt:lpstr>
      <vt:lpstr>CALASPARRA</vt:lpstr>
      <vt:lpstr>CAMPOS_DEL_RIO</vt:lpstr>
      <vt:lpstr>CARAVACA</vt:lpstr>
      <vt:lpstr>CARTAGENA</vt:lpstr>
      <vt:lpstr>CATEGORIA</vt:lpstr>
      <vt:lpstr>CEHEGIN</vt:lpstr>
      <vt:lpstr>CEUTI</vt:lpstr>
      <vt:lpstr>FORTUNA</vt:lpstr>
      <vt:lpstr>FUENTE_ALAMO</vt:lpstr>
      <vt:lpstr>JUMILLA</vt:lpstr>
      <vt:lpstr>LA_UNION</vt:lpstr>
      <vt:lpstr>LAS_TORRES_DE_COTILLAS</vt:lpstr>
      <vt:lpstr>LIBRILLA</vt:lpstr>
      <vt:lpstr>LORCA</vt:lpstr>
      <vt:lpstr>LORQUI</vt:lpstr>
      <vt:lpstr>LOS_ALCAZARES</vt:lpstr>
      <vt:lpstr>MAZARRON</vt:lpstr>
      <vt:lpstr>MOLINA_DE_SEGURA</vt:lpstr>
      <vt:lpstr>MORATALLA</vt:lpstr>
      <vt:lpstr>MULA</vt:lpstr>
      <vt:lpstr>MUNICIPIOS</vt:lpstr>
      <vt:lpstr>MURCIA</vt:lpstr>
      <vt:lpstr>OJOS</vt:lpstr>
      <vt:lpstr>PEDANIA</vt:lpstr>
      <vt:lpstr>PLIEGO</vt:lpstr>
      <vt:lpstr>PUERTO_LUMBRERAS</vt:lpstr>
      <vt:lpstr>RICOTE</vt:lpstr>
      <vt:lpstr>SAN_JAVIER</vt:lpstr>
      <vt:lpstr>SAN_PEDRO_DEL_PINATAR</vt:lpstr>
      <vt:lpstr>SANTOMERA</vt:lpstr>
      <vt:lpstr>TIPO_VIA</vt:lpstr>
      <vt:lpstr>'ENUMERACION DE ALOJAMIENTOS'!Títulos_a_imprimir</vt:lpstr>
      <vt:lpstr>TORRE_PACHECO</vt:lpstr>
      <vt:lpstr>TOTANA</vt:lpstr>
      <vt:lpstr>ULEA</vt:lpstr>
      <vt:lpstr>VIA_CODIGO</vt:lpstr>
      <vt:lpstr>VILLANUEVA_DEL_RIO_SEGURA</vt:lpstr>
      <vt:lpstr>YECLA</vt:lpstr>
    </vt:vector>
  </TitlesOfParts>
  <Manager/>
  <Company>CARM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Antonio Parraga Carrillo</dc:creator>
  <cp:keywords/>
  <dc:description/>
  <cp:lastModifiedBy>PARRAGA CARRILLO, JOSE ANTONIO</cp:lastModifiedBy>
  <cp:revision/>
  <dcterms:created xsi:type="dcterms:W3CDTF">2016-11-17T11:40:13Z</dcterms:created>
  <dcterms:modified xsi:type="dcterms:W3CDTF">2024-11-20T13:52:45Z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0x0101002242B4D488CCFC4FB6A4E48FD833CF46</vt:lpwstr>
  </property>
  <property fmtid="{D5CDD505-2E9C-101B-9397-08002B2CF9AE}" pid="3" name="Order">
    <vt:r8>4335400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